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netorgft3506552-my.sharepoint.com/personal/derek_henry_excelevate_co/Documents/Documents/Professional and business/Excelevate/Blog/_2022 Macro Mondays/2023-07-24 - 30 - Modify Fields/"/>
    </mc:Choice>
  </mc:AlternateContent>
  <xr:revisionPtr revIDLastSave="13" documentId="8_{B30F70F3-DC56-4416-8938-F513E2F48728}" xr6:coauthVersionLast="47" xr6:coauthVersionMax="47" xr10:uidLastSave="{92ABEFD9-1F21-43A1-9C1C-8FC0B73FF215}"/>
  <bookViews>
    <workbookView xWindow="-98" yWindow="-98" windowWidth="21795" windowHeight="13875" xr2:uid="{E0DAA0CE-5F5D-4367-8593-8C17BC390A43}"/>
  </bookViews>
  <sheets>
    <sheet name="Modify_Fields" sheetId="2" r:id="rId1"/>
    <sheet name="Account Transactions - GL Detai" sheetId="1" r:id="rId2"/>
  </sheets>
  <definedNames>
    <definedName name="MF_Default_File">Modify_Fields!$Q$1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67" i="1" l="1"/>
  <c r="C167" i="1"/>
  <c r="K166" i="1"/>
  <c r="C166" i="1"/>
  <c r="K165" i="1"/>
  <c r="C165" i="1"/>
  <c r="K164" i="1"/>
  <c r="C164" i="1"/>
  <c r="K163" i="1"/>
  <c r="C163" i="1"/>
  <c r="K162" i="1"/>
  <c r="C162" i="1"/>
  <c r="K161" i="1"/>
  <c r="C161" i="1"/>
  <c r="K160" i="1"/>
  <c r="C160" i="1"/>
  <c r="K159" i="1"/>
  <c r="C159" i="1"/>
  <c r="K158" i="1"/>
  <c r="C158" i="1"/>
  <c r="K157" i="1"/>
  <c r="C157" i="1"/>
  <c r="K156" i="1"/>
  <c r="C156" i="1"/>
  <c r="K155" i="1"/>
  <c r="C155" i="1"/>
  <c r="K154" i="1"/>
  <c r="C154" i="1"/>
  <c r="K153" i="1"/>
  <c r="C153" i="1"/>
  <c r="K152" i="1"/>
  <c r="C152" i="1"/>
  <c r="K151" i="1"/>
  <c r="C151" i="1"/>
  <c r="K150" i="1"/>
  <c r="C150" i="1"/>
  <c r="K149" i="1"/>
  <c r="C149" i="1"/>
  <c r="K148" i="1"/>
  <c r="C148" i="1"/>
  <c r="K147" i="1"/>
  <c r="C147" i="1"/>
  <c r="K146" i="1"/>
  <c r="C146" i="1"/>
  <c r="K145" i="1"/>
  <c r="C145" i="1"/>
  <c r="K144" i="1"/>
  <c r="C144" i="1"/>
  <c r="K143" i="1"/>
  <c r="C143" i="1"/>
  <c r="K142" i="1"/>
  <c r="C142" i="1"/>
  <c r="K141" i="1"/>
  <c r="C141" i="1"/>
  <c r="K140" i="1"/>
  <c r="C140" i="1"/>
  <c r="K139" i="1"/>
  <c r="C139" i="1"/>
  <c r="K138" i="1"/>
  <c r="C138" i="1"/>
  <c r="K137" i="1"/>
  <c r="C137" i="1"/>
  <c r="K136" i="1"/>
  <c r="C136" i="1"/>
  <c r="K135" i="1"/>
  <c r="C135" i="1"/>
  <c r="K134" i="1"/>
  <c r="C134" i="1"/>
  <c r="K133" i="1"/>
  <c r="C133" i="1"/>
  <c r="K132" i="1"/>
  <c r="C132" i="1"/>
  <c r="K131" i="1"/>
  <c r="C131" i="1"/>
  <c r="K130" i="1"/>
  <c r="C130" i="1"/>
  <c r="K129" i="1"/>
  <c r="C129" i="1"/>
  <c r="K128" i="1"/>
  <c r="C128" i="1"/>
  <c r="K127" i="1"/>
  <c r="C127" i="1"/>
  <c r="K126" i="1"/>
  <c r="C126" i="1"/>
  <c r="K125" i="1"/>
  <c r="C125" i="1"/>
  <c r="K124" i="1"/>
  <c r="C124" i="1"/>
  <c r="K123" i="1"/>
  <c r="C123" i="1"/>
  <c r="K122" i="1"/>
  <c r="C122" i="1"/>
  <c r="K121" i="1"/>
  <c r="C121" i="1"/>
  <c r="K120" i="1"/>
  <c r="C120" i="1"/>
  <c r="K119" i="1"/>
  <c r="C119" i="1"/>
  <c r="K118" i="1"/>
  <c r="C118" i="1"/>
  <c r="K117" i="1"/>
  <c r="C117" i="1"/>
  <c r="K116" i="1"/>
  <c r="C116" i="1"/>
  <c r="K115" i="1"/>
  <c r="C115" i="1"/>
  <c r="K114" i="1"/>
  <c r="C114" i="1"/>
  <c r="K113" i="1"/>
  <c r="C113" i="1"/>
  <c r="K112" i="1"/>
  <c r="C112" i="1"/>
  <c r="K111" i="1"/>
  <c r="C111" i="1"/>
  <c r="K110" i="1"/>
  <c r="C110" i="1"/>
  <c r="K109" i="1"/>
  <c r="C109" i="1"/>
  <c r="K108" i="1"/>
  <c r="C108" i="1"/>
  <c r="K107" i="1"/>
  <c r="C107" i="1"/>
  <c r="K106" i="1"/>
  <c r="C106" i="1"/>
  <c r="K105" i="1"/>
  <c r="C105" i="1"/>
  <c r="K104" i="1"/>
  <c r="C104" i="1"/>
  <c r="K103" i="1"/>
  <c r="C103" i="1"/>
  <c r="K102" i="1"/>
  <c r="C102" i="1"/>
  <c r="K101" i="1"/>
  <c r="C101" i="1"/>
  <c r="K100" i="1"/>
  <c r="C100" i="1"/>
  <c r="K99" i="1"/>
  <c r="C99" i="1"/>
  <c r="K98" i="1"/>
  <c r="C98" i="1"/>
  <c r="K97" i="1"/>
  <c r="C97" i="1"/>
  <c r="K96" i="1"/>
  <c r="C96" i="1"/>
  <c r="K95" i="1"/>
  <c r="C95" i="1"/>
  <c r="K94" i="1"/>
  <c r="C94" i="1"/>
  <c r="K93" i="1"/>
  <c r="C93" i="1"/>
  <c r="K92" i="1"/>
  <c r="C92" i="1"/>
  <c r="K91" i="1"/>
  <c r="C91" i="1"/>
  <c r="K90" i="1"/>
  <c r="C90" i="1"/>
  <c r="K89" i="1"/>
  <c r="C89" i="1"/>
  <c r="K88" i="1"/>
  <c r="C88" i="1"/>
  <c r="K87" i="1"/>
  <c r="C87" i="1"/>
  <c r="K86" i="1"/>
  <c r="C86" i="1"/>
  <c r="K85" i="1"/>
  <c r="C85" i="1"/>
  <c r="K84" i="1"/>
  <c r="C84" i="1"/>
  <c r="K83" i="1"/>
  <c r="C83" i="1"/>
  <c r="K82" i="1"/>
  <c r="C82" i="1"/>
  <c r="K81" i="1"/>
  <c r="C81" i="1"/>
  <c r="K80" i="1"/>
  <c r="C80" i="1"/>
  <c r="K79" i="1"/>
  <c r="C79" i="1"/>
  <c r="K78" i="1"/>
  <c r="C78" i="1"/>
  <c r="K77" i="1"/>
  <c r="C77" i="1"/>
  <c r="K76" i="1"/>
  <c r="C76" i="1"/>
  <c r="K75" i="1"/>
  <c r="C75" i="1"/>
  <c r="K74" i="1"/>
  <c r="C74" i="1"/>
  <c r="K73" i="1"/>
  <c r="C73" i="1"/>
  <c r="K72" i="1"/>
  <c r="C72" i="1"/>
  <c r="K71" i="1"/>
  <c r="C71" i="1"/>
  <c r="K70" i="1"/>
  <c r="C70" i="1"/>
  <c r="K69" i="1"/>
  <c r="C69" i="1"/>
  <c r="K68" i="1"/>
  <c r="C68" i="1"/>
  <c r="K67" i="1"/>
  <c r="C67" i="1"/>
  <c r="K66" i="1"/>
  <c r="C66" i="1"/>
  <c r="K65" i="1"/>
  <c r="C65" i="1"/>
  <c r="K64" i="1"/>
  <c r="C64" i="1"/>
  <c r="K63" i="1"/>
  <c r="C63" i="1"/>
  <c r="K62" i="1"/>
  <c r="C62" i="1"/>
  <c r="K61" i="1"/>
  <c r="C61" i="1"/>
  <c r="K60" i="1"/>
  <c r="C60" i="1"/>
  <c r="K59" i="1"/>
  <c r="C59" i="1"/>
  <c r="K58" i="1"/>
  <c r="C58" i="1"/>
  <c r="K57" i="1"/>
  <c r="C57" i="1"/>
  <c r="K56" i="1"/>
  <c r="C56" i="1"/>
  <c r="K55" i="1"/>
  <c r="C55" i="1"/>
  <c r="K54" i="1"/>
  <c r="C54" i="1"/>
  <c r="K53" i="1"/>
  <c r="C53" i="1"/>
  <c r="K52" i="1"/>
  <c r="C52" i="1"/>
  <c r="K51" i="1"/>
  <c r="C51" i="1"/>
  <c r="K50" i="1"/>
  <c r="C50" i="1"/>
  <c r="K49" i="1"/>
  <c r="C49" i="1"/>
  <c r="K48" i="1"/>
  <c r="C48" i="1"/>
  <c r="K47" i="1"/>
  <c r="C47" i="1"/>
  <c r="K46" i="1"/>
  <c r="C46" i="1"/>
  <c r="K45" i="1"/>
  <c r="C45" i="1"/>
  <c r="K44" i="1"/>
  <c r="C44" i="1"/>
  <c r="K43" i="1"/>
  <c r="C43" i="1"/>
  <c r="K42" i="1"/>
  <c r="C42" i="1"/>
  <c r="K41" i="1"/>
  <c r="C41" i="1"/>
  <c r="K40" i="1"/>
  <c r="C40" i="1"/>
  <c r="K39" i="1"/>
  <c r="C39" i="1"/>
  <c r="K38" i="1"/>
  <c r="C38" i="1"/>
  <c r="K37" i="1"/>
  <c r="C37" i="1"/>
  <c r="K36" i="1"/>
  <c r="C36" i="1"/>
  <c r="K35" i="1"/>
  <c r="C35" i="1"/>
  <c r="K34" i="1"/>
  <c r="C34" i="1"/>
  <c r="K33" i="1"/>
  <c r="C33" i="1"/>
  <c r="K32" i="1"/>
  <c r="C32" i="1"/>
  <c r="K31" i="1"/>
  <c r="C31" i="1"/>
  <c r="K30" i="1"/>
  <c r="C30" i="1"/>
  <c r="K29" i="1"/>
  <c r="C29" i="1"/>
  <c r="K28" i="1"/>
  <c r="C28" i="1"/>
  <c r="K27" i="1"/>
  <c r="C27" i="1"/>
  <c r="K26" i="1"/>
  <c r="C26" i="1"/>
  <c r="K25" i="1"/>
  <c r="C25" i="1"/>
  <c r="K24" i="1"/>
  <c r="C24" i="1"/>
  <c r="K23" i="1"/>
  <c r="C23" i="1"/>
  <c r="K22" i="1"/>
  <c r="C22" i="1"/>
  <c r="K21" i="1"/>
  <c r="C21" i="1"/>
  <c r="K20" i="1"/>
  <c r="C20" i="1"/>
  <c r="K19" i="1"/>
  <c r="C19" i="1"/>
  <c r="K18" i="1"/>
  <c r="C18" i="1"/>
  <c r="K17" i="1"/>
  <c r="C17" i="1"/>
  <c r="K16" i="1"/>
  <c r="C16" i="1"/>
  <c r="K15" i="1"/>
  <c r="C15" i="1"/>
  <c r="K14" i="1"/>
  <c r="C14" i="1"/>
  <c r="K13" i="1"/>
  <c r="C13" i="1"/>
  <c r="K12" i="1"/>
  <c r="C12" i="1"/>
  <c r="K11" i="1"/>
  <c r="C11" i="1"/>
  <c r="K10" i="1"/>
  <c r="C10" i="1"/>
  <c r="K9" i="1"/>
  <c r="C9" i="1"/>
  <c r="K8" i="1"/>
  <c r="C8" i="1"/>
  <c r="K7" i="1"/>
  <c r="C7" i="1"/>
  <c r="K6" i="1"/>
  <c r="C6" i="1"/>
  <c r="K5" i="1"/>
  <c r="C5" i="1"/>
  <c r="K4" i="1"/>
  <c r="C4" i="1"/>
  <c r="K3" i="1"/>
  <c r="C3" i="1"/>
  <c r="K2" i="1"/>
  <c r="C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Derek Henry</author>
  </authors>
  <commentList>
    <comment ref="A1" authorId="0" shapeId="0" xr:uid="{C380FE11-5257-48E3-989E-367BF216C3CD}">
      <text>
        <r>
          <rPr>
            <sz val="9"/>
            <color indexed="81"/>
            <rFont val="Tahoma"/>
            <family val="2"/>
          </rPr>
          <t>Required - Enter the sheet name that contains the fields to add/modify.</t>
        </r>
      </text>
    </comment>
    <comment ref="B1" authorId="0" shapeId="0" xr:uid="{61B0E89C-5827-4353-9118-8AFA79620F9F}">
      <text>
        <r>
          <rPr>
            <sz val="9"/>
            <color indexed="81"/>
            <rFont val="Tahoma"/>
            <family val="2"/>
          </rPr>
          <t>Required - Enter the column to add/modify.  NOTE: if the column already contains data, the existing data will be overwritten!</t>
        </r>
      </text>
    </comment>
    <comment ref="C1" authorId="0" shapeId="0" xr:uid="{4214F7CE-975F-4D72-8254-3CC63BF0DC60}">
      <text>
        <r>
          <rPr>
            <sz val="9"/>
            <color indexed="81"/>
            <rFont val="Tahoma"/>
            <family val="2"/>
          </rPr>
          <t>Required - Enter the row containing field headings.  Source data is expected to start in the next row.</t>
        </r>
      </text>
    </comment>
    <comment ref="D1" authorId="0" shapeId="0" xr:uid="{3AB8DFB0-8E82-467B-A802-FFC847560418}">
      <text>
        <r>
          <rPr>
            <sz val="9"/>
            <color indexed="81"/>
            <rFont val="Tahoma"/>
            <family val="2"/>
          </rPr>
          <t>Required - Enter a brief, descriptive header label for the column.</t>
        </r>
      </text>
    </comment>
    <comment ref="E1" authorId="0" shapeId="0" xr:uid="{4AE40D18-2B5E-4CD6-903E-50CCC31D22DA}">
      <text>
        <r>
          <rPr>
            <sz val="9"/>
            <color indexed="81"/>
            <rFont val="Tahoma"/>
            <family val="2"/>
          </rPr>
          <t>Optional - Enter the full formula to apply to the data set, using the appropriate absolute/relative references as if you enter the formula manually for the first row of data below the column header labels.
Example:
=MID(A2,1,5)
WARNING: when referencing other files, make sure the full file path is included, otherwise the formula will show an error when the external file is not open.
Example:
Use this: 
=VLOOKUP(A2,'C:\Files\References\[Lookup Lists.xlsx]Dates'!$H:$I,2,FALSE)
Not this:
=VLOOKUP(A2,'[Lookup Lists.xlsx]Dates'!$H:$I,2,FALSE)</t>
        </r>
      </text>
    </comment>
    <comment ref="F1" authorId="0" shapeId="0" xr:uid="{256B05FD-79C7-4A39-95EE-469EE91C4D8B}">
      <text>
        <r>
          <rPr>
            <sz val="9"/>
            <color indexed="81"/>
            <rFont val="Tahoma"/>
            <family val="2"/>
          </rPr>
          <t>Optional - Change any formatting in the cells below to apply to all source data in the column.  To NOT apply formatting, enter "N/A" for each row used in this column.</t>
        </r>
      </text>
    </comment>
    <comment ref="G1" authorId="0" shapeId="0" xr:uid="{6D997B05-16F6-428C-8955-EFE863CF0C57}">
      <text>
        <r>
          <rPr>
            <sz val="9"/>
            <color indexed="81"/>
            <rFont val="Tahoma"/>
            <family val="2"/>
          </rPr>
          <t>Optional - Enter "No" if you do not want to add AutoFilter to the data set.  It will be enabled by default.</t>
        </r>
      </text>
    </comment>
    <comment ref="H1" authorId="0" shapeId="0" xr:uid="{117832C6-147B-4D1D-9CCC-E66FC6FE4741}">
      <text>
        <r>
          <rPr>
            <sz val="9"/>
            <color indexed="81"/>
            <rFont val="Tahoma"/>
            <family val="2"/>
          </rPr>
          <t>Optional - Enter the reference to apply freeze panes - a cell (i.e. D2), column (i.e. D:D), or row (i.e. 2:2).  The column(s)/row(s) above and/or left of the reference will be frozen.</t>
        </r>
      </text>
    </comment>
    <comment ref="I1" authorId="0" shapeId="0" xr:uid="{6DC1BD17-EF71-4041-B231-62CAECE530DB}">
      <text>
        <r>
          <rPr>
            <sz val="9"/>
            <color indexed="81"/>
            <rFont val="Tahoma"/>
            <family val="2"/>
          </rPr>
          <t>Optional - Enter "No" if you do not want to set the column header to be bold.  It will be set to bold by default.</t>
        </r>
      </text>
    </comment>
    <comment ref="J1" authorId="0" shapeId="0" xr:uid="{FC12B597-F735-40B4-AE10-4FD421C69EBA}">
      <text>
        <r>
          <rPr>
            <sz val="9"/>
            <color indexed="81"/>
            <rFont val="Tahoma"/>
            <family val="2"/>
          </rPr>
          <t>Optional - Enter the column width as a number between 1 and 200, or enter A to auto-fit the column width.</t>
        </r>
      </text>
    </comment>
    <comment ref="K1" authorId="0" shapeId="0" xr:uid="{C551F15A-9957-42FC-AE91-67D50F0A91C6}">
      <text>
        <r>
          <rPr>
            <sz val="9"/>
            <color indexed="81"/>
            <rFont val="Tahoma"/>
            <family val="2"/>
          </rPr>
          <t>Optional - Enter "Hide" in this column to hide the referenced column.</t>
        </r>
      </text>
    </comment>
    <comment ref="L1" authorId="0" shapeId="0" xr:uid="{D20C0955-1801-475A-B639-0940E9571ABF}">
      <text>
        <r>
          <rPr>
            <sz val="9"/>
            <color indexed="81"/>
            <rFont val="Tahoma"/>
            <family val="2"/>
          </rPr>
          <t>Optional - To filter the data set in the referenced column, enter one or more values to filter, with multiple values separated by a semi-colon.</t>
        </r>
      </text>
    </comment>
    <comment ref="O1" authorId="0" shapeId="0" xr:uid="{13605E70-6431-489A-8EB3-6FC465B284CC}">
      <text>
        <r>
          <rPr>
            <sz val="9"/>
            <color indexed="81"/>
            <rFont val="Tahoma"/>
            <family val="2"/>
          </rPr>
          <t>Add the worksheets, columns, header rows, header labels, formulas, and formatting to apply in columns A:F.  Follow the comments in the headings at the top of those columns.  Then run the Modify Fields macro again to process the values you enter.</t>
        </r>
      </text>
    </comment>
    <comment ref="Q1" authorId="0" shapeId="0" xr:uid="{7A86959D-7394-4141-AE15-9C71EE45E0A8}">
      <text>
        <r>
          <rPr>
            <sz val="9"/>
            <color indexed="81"/>
            <rFont val="Tahoma"/>
            <family val="2"/>
          </rPr>
          <t>Optional - Set this file as a default to quickly run the Modify Fields macro - enter the value DEFAULT# where # is 1-5 (i.e. "DEFAULT1").
Existing defaualt files are:
1. &lt;BLANK&gt;
2. &lt;BLANK&gt;
3. &lt;BLANK&gt;
4. &lt;BLANK&gt;
5. &lt;BLANK&gt;
The path to this workbook is: 
Book9</t>
        </r>
      </text>
    </comment>
  </commentList>
</comments>
</file>

<file path=xl/sharedStrings.xml><?xml version="1.0" encoding="utf-8"?>
<sst xmlns="http://schemas.openxmlformats.org/spreadsheetml/2006/main" count="1568" uniqueCount="230">
  <si>
    <t>Sheet Name</t>
  </si>
  <si>
    <t>Column</t>
  </si>
  <si>
    <t>Header Row</t>
  </si>
  <si>
    <t>Header Label</t>
  </si>
  <si>
    <t>Formula</t>
  </si>
  <si>
    <t>Formatting</t>
  </si>
  <si>
    <t>AutoFilter</t>
  </si>
  <si>
    <t>Freeze Panes</t>
  </si>
  <si>
    <t>Bold Header</t>
  </si>
  <si>
    <t>Column Width</t>
  </si>
  <si>
    <t>Hide Column</t>
  </si>
  <si>
    <t>Filter Values</t>
  </si>
  <si>
    <t>Instructions</t>
  </si>
  <si>
    <t>Default:</t>
  </si>
  <si>
    <t>Journal Entry</t>
  </si>
  <si>
    <t>Series</t>
  </si>
  <si>
    <t>TRX Date</t>
  </si>
  <si>
    <t>Account Number</t>
  </si>
  <si>
    <t>Account Description</t>
  </si>
  <si>
    <t>Credit Amount</t>
  </si>
  <si>
    <t>Debit Amount</t>
  </si>
  <si>
    <t>Account</t>
  </si>
  <si>
    <t>Originating Document Number</t>
  </si>
  <si>
    <t>Originating Master Name</t>
  </si>
  <si>
    <t>Originating Posted Date</t>
  </si>
  <si>
    <t>Description</t>
  </si>
  <si>
    <t>Reference</t>
  </si>
  <si>
    <t>User Who Posted</t>
  </si>
  <si>
    <t>Financial</t>
  </si>
  <si>
    <t>995-8210-000</t>
  </si>
  <si>
    <t>Other Income / Expense</t>
  </si>
  <si>
    <t>8210</t>
  </si>
  <si>
    <t/>
  </si>
  <si>
    <t>Martin Preferred Foods</t>
  </si>
  <si>
    <t>PE 01 MISC DEPOSITS</t>
  </si>
  <si>
    <t>US Foods</t>
  </si>
  <si>
    <t>007-8210-000</t>
  </si>
  <si>
    <t>Accrue Nov Diamond Parking</t>
  </si>
  <si>
    <t>PE 02 MISC DEPOSITS</t>
  </si>
  <si>
    <t>Ecolab</t>
  </si>
  <si>
    <t>Accrue Dec Diamond parking</t>
  </si>
  <si>
    <t>999-8210-000</t>
  </si>
  <si>
    <t>AMR American Airlines</t>
  </si>
  <si>
    <t>PE 03 MISC DEPOSITS</t>
  </si>
  <si>
    <t>Wasserstrom</t>
  </si>
  <si>
    <t>Vendor conference contribution</t>
  </si>
  <si>
    <t>Accr Jan Diamond Parking</t>
  </si>
  <si>
    <t>Rev Je1356289-Vendor contrib</t>
  </si>
  <si>
    <t>Village of Vernon Hills</t>
  </si>
  <si>
    <t>PE 04 MISC DEPOSITS</t>
  </si>
  <si>
    <t>Purchasing</t>
  </si>
  <si>
    <t>006-8210-000</t>
  </si>
  <si>
    <t>022317006</t>
  </si>
  <si>
    <t>Reston Merchants Association</t>
  </si>
  <si>
    <t>Purchases</t>
  </si>
  <si>
    <t>Payables Trx Entry</t>
  </si>
  <si>
    <t>Diamond Parking 007 Feb</t>
  </si>
  <si>
    <t>Past due N.Ave Valet settlemnt</t>
  </si>
  <si>
    <t>Produce Alliance</t>
  </si>
  <si>
    <t>PE 05 MISC DEPOSITS</t>
  </si>
  <si>
    <t>Accr Diamond Parking Mar 2017</t>
  </si>
  <si>
    <t>029-8210-000</t>
  </si>
  <si>
    <t>RCL 2016 Elec to 8210</t>
  </si>
  <si>
    <t>Rev 2016 part of elec accrual</t>
  </si>
  <si>
    <t>019-8210-000</t>
  </si>
  <si>
    <t>PC177642</t>
  </si>
  <si>
    <t>Spec's Family Partners LTD</t>
  </si>
  <si>
    <t>009-8210-000</t>
  </si>
  <si>
    <t>9404014723-CREDIT</t>
  </si>
  <si>
    <t>The Wasserstrom Co.</t>
  </si>
  <si>
    <t>PE 06 MISC DEPOSITS</t>
  </si>
  <si>
    <t>ACCR COKE REBATE CK</t>
  </si>
  <si>
    <t>Diamond Parking 007 APRIL</t>
  </si>
  <si>
    <t>Rebate Business Extraa</t>
  </si>
  <si>
    <t>PE 07 MISC DEPOSITS</t>
  </si>
  <si>
    <t>Rebate</t>
  </si>
  <si>
    <t>Credit - Returned Item- unable</t>
  </si>
  <si>
    <t>Diamond Parking 007 May</t>
  </si>
  <si>
    <t>Rcls ExcessVendor Contribution</t>
  </si>
  <si>
    <t>PE 08 MISC DEPOSITS</t>
  </si>
  <si>
    <t>Dr Pepper</t>
  </si>
  <si>
    <t>Accr June Diamond Parking</t>
  </si>
  <si>
    <t>Accrue Coke Rebate</t>
  </si>
  <si>
    <t>PE 09 MISC DEPOSITS</t>
  </si>
  <si>
    <t>Ecolab deps-purchase  refunds</t>
  </si>
  <si>
    <t>Accr Diamond Park 007 July</t>
  </si>
  <si>
    <t>996-8210-000</t>
  </si>
  <si>
    <t>4/12/17 CC Settlmt</t>
  </si>
  <si>
    <t>PE 06 MISC CC ADJ</t>
  </si>
  <si>
    <t>011 CC 04/13/17</t>
  </si>
  <si>
    <t>PE 07 MISC CC ADJ</t>
  </si>
  <si>
    <t>Coke rebate est. (Jan-June 17)</t>
  </si>
  <si>
    <t>Est.Rebates earned 1st half'17</t>
  </si>
  <si>
    <t>Dr. Pepper rebate est Jan-Jun</t>
  </si>
  <si>
    <t>Ecolab rebate est(Jan-June 17)</t>
  </si>
  <si>
    <t>Martin rebate est(Jan-June 17)</t>
  </si>
  <si>
    <t>Produce Alliance rebate est.</t>
  </si>
  <si>
    <t>Rev Est Rebates 1st half '17</t>
  </si>
  <si>
    <t>Martin</t>
  </si>
  <si>
    <t>PE 10 MISC DEPOSITS</t>
  </si>
  <si>
    <t>Accr Diamond Park 007 August</t>
  </si>
  <si>
    <t>Coke-July '17</t>
  </si>
  <si>
    <t>Accrue Vendor Rebates</t>
  </si>
  <si>
    <t>Dr.Pepper-July '17</t>
  </si>
  <si>
    <t>Ecolab-Jan-June '17</t>
  </si>
  <si>
    <t>Martin-Jan-June '17</t>
  </si>
  <si>
    <t>Produce Alliance-Jan-June '17</t>
  </si>
  <si>
    <t>PE 11 MISC DEPOSITS</t>
  </si>
  <si>
    <t>Rcls. Rebates rec'd against AR</t>
  </si>
  <si>
    <t>Dr. Pepper</t>
  </si>
  <si>
    <t>119745724</t>
  </si>
  <si>
    <t>2984491</t>
  </si>
  <si>
    <t>U.S. Foodservice, Inc.</t>
  </si>
  <si>
    <t>True up Coca Cola receivable</t>
  </si>
  <si>
    <t>Diamond Parking 007 SEPT</t>
  </si>
  <si>
    <t>Coke-Aug</t>
  </si>
  <si>
    <t>Accrue thru Aug Vendor Rebates</t>
  </si>
  <si>
    <t>Dr Pepper-Aug</t>
  </si>
  <si>
    <t>Martin-July-Aug</t>
  </si>
  <si>
    <t>Produce Alliance-July-Aug</t>
  </si>
  <si>
    <t>Ecolab-1st Qtr '17</t>
  </si>
  <si>
    <t>Ecolab-2nd Qtr '17</t>
  </si>
  <si>
    <t>Ecolab-Annual-Jan-Aug</t>
  </si>
  <si>
    <t>Ecolab-Jan-June est</t>
  </si>
  <si>
    <t>Ecolab 3rd Qtr July-Aug</t>
  </si>
  <si>
    <t>2984462</t>
  </si>
  <si>
    <t>5946548</t>
  </si>
  <si>
    <t>2984463</t>
  </si>
  <si>
    <t>5946547</t>
  </si>
  <si>
    <t>5946552</t>
  </si>
  <si>
    <t>2984464</t>
  </si>
  <si>
    <t>5946549</t>
  </si>
  <si>
    <t>2984485</t>
  </si>
  <si>
    <t>5946546</t>
  </si>
  <si>
    <t>2984486</t>
  </si>
  <si>
    <t>2984488</t>
  </si>
  <si>
    <t>2984489</t>
  </si>
  <si>
    <t>5946772</t>
  </si>
  <si>
    <t>5915696</t>
  </si>
  <si>
    <t>2964642</t>
  </si>
  <si>
    <t>2964643</t>
  </si>
  <si>
    <t>2964645</t>
  </si>
  <si>
    <t>2964644</t>
  </si>
  <si>
    <t>2964641</t>
  </si>
  <si>
    <t>5946551</t>
  </si>
  <si>
    <t>Accr Oct Diamond Parking</t>
  </si>
  <si>
    <t>PE 12 MISC DEPOSITS</t>
  </si>
  <si>
    <t>Texas Comptroller</t>
  </si>
  <si>
    <t>5936297</t>
  </si>
  <si>
    <t>2988629</t>
  </si>
  <si>
    <t>Coke-Sept</t>
  </si>
  <si>
    <t>Accrue Sept Vendor Rebates</t>
  </si>
  <si>
    <t>Dr Pepper-Sept</t>
  </si>
  <si>
    <t>Martin-Sept</t>
  </si>
  <si>
    <t>ProduceAlliance-Sept</t>
  </si>
  <si>
    <t>Ecolab-Sept</t>
  </si>
  <si>
    <t>Ecolab Growth-Sept</t>
  </si>
  <si>
    <t>5946773</t>
  </si>
  <si>
    <t>GM Conf $ to Other Income</t>
  </si>
  <si>
    <t>REV Oct Diamond Pkg receivble</t>
  </si>
  <si>
    <t>Martin-10/10/17</t>
  </si>
  <si>
    <t>Vendor Rebates thru 10/10/17</t>
  </si>
  <si>
    <t>Produce Alliance-10/10/17</t>
  </si>
  <si>
    <t>Ecolab-10/10/17</t>
  </si>
  <si>
    <t>Ecolab Ann. Growth-10/10/17</t>
  </si>
  <si>
    <t>Coke-10/10/17</t>
  </si>
  <si>
    <t>Dr. Pepper-10/10/17</t>
  </si>
  <si>
    <t>Martin-10/29/17</t>
  </si>
  <si>
    <t>Vendor Rebates thru 10/29/17</t>
  </si>
  <si>
    <t>Produce Alliance-10/29/17</t>
  </si>
  <si>
    <t>Ecolab-10/29/17</t>
  </si>
  <si>
    <t>Ecolab Ann. Growth-10/29/17</t>
  </si>
  <si>
    <t>Coke-10/29/17</t>
  </si>
  <si>
    <t>Dr. Pepper-10/29/17</t>
  </si>
  <si>
    <t>Martin-3rd Qtr.</t>
  </si>
  <si>
    <t>Adj 3 Qtr Rebates to Actual</t>
  </si>
  <si>
    <t>Produce Alliance-3rd Qtr.</t>
  </si>
  <si>
    <t>Acc Oct Diamond Pkg 10/2-10/10</t>
  </si>
  <si>
    <t>Acc Oct Diamond Pkg 10/11-29</t>
  </si>
  <si>
    <t>016-8210-000</t>
  </si>
  <si>
    <t>Accru PY prop tax per LL audit</t>
  </si>
  <si>
    <t>Account adjustments</t>
  </si>
  <si>
    <t>Accr NOV Diamond Parking</t>
  </si>
  <si>
    <t>Martin-Nov.</t>
  </si>
  <si>
    <t>Vendor Rebate accruals</t>
  </si>
  <si>
    <t>Produce Alliance-Nov.</t>
  </si>
  <si>
    <t>Ecolab-Nov.</t>
  </si>
  <si>
    <t>Ecolab-Growth-Nov.</t>
  </si>
  <si>
    <t>New Outlet-Spring</t>
  </si>
  <si>
    <t>New Outlet-Arlington</t>
  </si>
  <si>
    <t>Coke-Nov.</t>
  </si>
  <si>
    <t>Dr.Pepper-Nov.</t>
  </si>
  <si>
    <t>5974866</t>
  </si>
  <si>
    <t>2977476</t>
  </si>
  <si>
    <t>2977477</t>
  </si>
  <si>
    <t>2977474</t>
  </si>
  <si>
    <t>2977475A</t>
  </si>
  <si>
    <t>2977478</t>
  </si>
  <si>
    <t>US Foods, Inc.</t>
  </si>
  <si>
    <t>1402-1507</t>
  </si>
  <si>
    <t>17602312096</t>
  </si>
  <si>
    <t>Diamond Parking -DEC 2017</t>
  </si>
  <si>
    <t>022-8210-000</t>
  </si>
  <si>
    <t>2016 LL Water reconl-CREDIT</t>
  </si>
  <si>
    <t>Vendor rebate accruals</t>
  </si>
  <si>
    <t>5927255</t>
  </si>
  <si>
    <t>ref inv # 3684220</t>
  </si>
  <si>
    <t>Accr JAN Diamond Parking</t>
  </si>
  <si>
    <t>Account Transactions - GL Detai</t>
  </si>
  <si>
    <t>F</t>
  </si>
  <si>
    <t>G</t>
  </si>
  <si>
    <t>O</t>
  </si>
  <si>
    <t>P</t>
  </si>
  <si>
    <t>Q</t>
  </si>
  <si>
    <t>R</t>
  </si>
  <si>
    <t>Net</t>
  </si>
  <si>
    <t>=G2-F2</t>
  </si>
  <si>
    <t>Location</t>
  </si>
  <si>
    <t>=mid(D2,1,3)</t>
  </si>
  <si>
    <t>Main</t>
  </si>
  <si>
    <t>=mid(D2,5,4)</t>
  </si>
  <si>
    <t>Subaccount</t>
  </si>
  <si>
    <t>=mid(D2,10,3)</t>
  </si>
  <si>
    <t>Yes</t>
  </si>
  <si>
    <t>2:2</t>
  </si>
  <si>
    <t>A</t>
  </si>
  <si>
    <t>bob.baker</t>
  </si>
  <si>
    <t>billy.butler</t>
  </si>
  <si>
    <t>brian.butcher</t>
  </si>
  <si>
    <t>brad.banker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</si>
</sst>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sz val="9"/>
      <name val="Segoe U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11">
    <xf numFmtId="0" fontId="0" fillId="0" borderId="0" xfId="0"/>
    <xf numFmtId="0" fontId="2" fillId="0" borderId="0" xfId="0" applyFont="1"/>
    <xf numFmtId="49" fontId="0" fillId="0" borderId="0" xfId="0" applyNumberFormat="1"/>
    <xf numFmtId="0" fontId="4" fillId="0" borderId="0" xfId="0" applyFont="1" applyAlignment="1">
      <alignment vertical="center"/>
    </xf>
    <xf numFmtId="1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43" fontId="0" fillId="0" borderId="0" xfId="1" applyFont="1"/>
    <xf numFmtId="0" fontId="1" fillId="0" borderId="0" xfId="2"/>
    <xf numFmtId="49" fontId="1" fillId="0" borderId="0" xfId="2" applyNumberFormat="1"/>
    <xf numFmtId="0" fontId="0" fillId="0" borderId="0" xfId="0" quotePrefix="1"/>
  </cellXfs>
  <cellStyles count="3">
    <cellStyle name="Comma 2 2" xfId="1" xr:uid="{18442E0C-F15E-4D75-93C5-DE840A4DB993}"/>
    <cellStyle name="Normal" xfId="0" builtinId="0"/>
    <cellStyle name="Normal 2" xfId="2" xr:uid="{D76E5AD7-B95A-45A2-89FC-C5B6A0375A2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AB515D-4F23-42C5-AA48-A639554BD952}">
  <sheetPr codeName="Sheet2"/>
  <dimension ref="A1:Q50"/>
  <sheetViews>
    <sheetView tabSelected="1" workbookViewId="0">
      <pane ySplit="1" topLeftCell="A2" activePane="bottomLeft" state="frozen"/>
      <selection pane="bottomLeft" activeCell="A2" sqref="A2"/>
    </sheetView>
  </sheetViews>
  <sheetFormatPr defaultRowHeight="14.25" x14ac:dyDescent="0.45"/>
  <cols>
    <col min="1" max="1" width="27.06640625" bestFit="1" customWidth="1"/>
    <col min="2" max="2" width="7.19921875" bestFit="1" customWidth="1"/>
    <col min="3" max="3" width="11" bestFit="1" customWidth="1"/>
    <col min="4" max="5" width="24.6640625" customWidth="1"/>
    <col min="6" max="6" width="10" bestFit="1" customWidth="1"/>
    <col min="7" max="7" width="9.1328125" bestFit="1" customWidth="1"/>
    <col min="8" max="8" width="11.59765625" bestFit="1" customWidth="1"/>
    <col min="9" max="9" width="11.06640625" bestFit="1" customWidth="1"/>
    <col min="10" max="10" width="12.9296875" bestFit="1" customWidth="1"/>
    <col min="11" max="11" width="11.46484375" bestFit="1" customWidth="1"/>
    <col min="12" max="12" width="24.6640625" customWidth="1"/>
    <col min="15" max="15" width="10.59765625" bestFit="1" customWidth="1"/>
  </cols>
  <sheetData>
    <row r="1" spans="1:17" x14ac:dyDescent="0.4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O1" s="1" t="s">
        <v>12</v>
      </c>
      <c r="P1" s="1" t="s">
        <v>13</v>
      </c>
    </row>
    <row r="2" spans="1:17" x14ac:dyDescent="0.45">
      <c r="A2" s="8" t="s">
        <v>208</v>
      </c>
      <c r="B2" s="8" t="s">
        <v>209</v>
      </c>
      <c r="C2" s="8">
        <v>1</v>
      </c>
      <c r="D2" s="8" t="s">
        <v>19</v>
      </c>
      <c r="E2" s="9"/>
      <c r="F2" s="7"/>
      <c r="G2" t="s">
        <v>223</v>
      </c>
      <c r="H2" s="10" t="s">
        <v>224</v>
      </c>
      <c r="I2" t="s">
        <v>223</v>
      </c>
      <c r="J2" t="s">
        <v>225</v>
      </c>
    </row>
    <row r="3" spans="1:17" x14ac:dyDescent="0.45">
      <c r="A3" s="8" t="s">
        <v>208</v>
      </c>
      <c r="B3" s="8" t="s">
        <v>210</v>
      </c>
      <c r="C3" s="8">
        <v>1</v>
      </c>
      <c r="D3" s="8" t="s">
        <v>20</v>
      </c>
      <c r="E3" s="9"/>
      <c r="F3" s="7"/>
      <c r="G3" t="s">
        <v>223</v>
      </c>
      <c r="H3" s="10" t="s">
        <v>224</v>
      </c>
      <c r="I3" t="s">
        <v>223</v>
      </c>
      <c r="J3" t="s">
        <v>225</v>
      </c>
    </row>
    <row r="4" spans="1:17" x14ac:dyDescent="0.45">
      <c r="A4" s="8" t="s">
        <v>208</v>
      </c>
      <c r="B4" s="8" t="s">
        <v>211</v>
      </c>
      <c r="C4" s="8">
        <v>1</v>
      </c>
      <c r="D4" s="8" t="s">
        <v>215</v>
      </c>
      <c r="E4" s="9" t="s">
        <v>216</v>
      </c>
      <c r="F4" s="7"/>
      <c r="G4" t="s">
        <v>223</v>
      </c>
      <c r="H4" s="10" t="s">
        <v>224</v>
      </c>
      <c r="I4" t="s">
        <v>223</v>
      </c>
      <c r="J4" t="s">
        <v>225</v>
      </c>
    </row>
    <row r="5" spans="1:17" x14ac:dyDescent="0.45">
      <c r="A5" s="8" t="s">
        <v>208</v>
      </c>
      <c r="B5" s="8" t="s">
        <v>212</v>
      </c>
      <c r="C5" s="8">
        <v>1</v>
      </c>
      <c r="D5" s="8" t="s">
        <v>217</v>
      </c>
      <c r="E5" s="9" t="s">
        <v>218</v>
      </c>
      <c r="F5" s="8"/>
      <c r="G5" t="s">
        <v>223</v>
      </c>
      <c r="H5" s="10" t="s">
        <v>224</v>
      </c>
      <c r="I5" t="s">
        <v>223</v>
      </c>
      <c r="J5" t="s">
        <v>225</v>
      </c>
    </row>
    <row r="6" spans="1:17" x14ac:dyDescent="0.45">
      <c r="A6" s="8" t="s">
        <v>208</v>
      </c>
      <c r="B6" s="8" t="s">
        <v>213</v>
      </c>
      <c r="C6" s="8">
        <v>1</v>
      </c>
      <c r="D6" s="8" t="s">
        <v>219</v>
      </c>
      <c r="E6" s="9" t="s">
        <v>220</v>
      </c>
      <c r="F6" s="8"/>
      <c r="G6" t="s">
        <v>223</v>
      </c>
      <c r="H6" s="10" t="s">
        <v>224</v>
      </c>
      <c r="I6" t="s">
        <v>223</v>
      </c>
      <c r="J6" t="s">
        <v>225</v>
      </c>
    </row>
    <row r="7" spans="1:17" x14ac:dyDescent="0.45">
      <c r="A7" s="8" t="s">
        <v>208</v>
      </c>
      <c r="B7" s="8" t="s">
        <v>214</v>
      </c>
      <c r="C7" s="8">
        <v>1</v>
      </c>
      <c r="D7" s="8" t="s">
        <v>221</v>
      </c>
      <c r="E7" s="9" t="s">
        <v>222</v>
      </c>
      <c r="F7" s="8"/>
      <c r="G7" t="s">
        <v>223</v>
      </c>
      <c r="H7" s="10" t="s">
        <v>224</v>
      </c>
      <c r="I7" t="s">
        <v>223</v>
      </c>
      <c r="J7" t="s">
        <v>225</v>
      </c>
    </row>
    <row r="8" spans="1:17" x14ac:dyDescent="0.45">
      <c r="E8" s="2"/>
    </row>
    <row r="9" spans="1:17" x14ac:dyDescent="0.45">
      <c r="E9" s="2"/>
    </row>
    <row r="10" spans="1:17" x14ac:dyDescent="0.45">
      <c r="E10" s="2"/>
    </row>
    <row r="11" spans="1:17" x14ac:dyDescent="0.45">
      <c r="E11" s="2"/>
    </row>
    <row r="12" spans="1:17" x14ac:dyDescent="0.45">
      <c r="E12" s="2"/>
    </row>
    <row r="13" spans="1:17" x14ac:dyDescent="0.45">
      <c r="E13" s="2"/>
    </row>
    <row r="14" spans="1:17" x14ac:dyDescent="0.45">
      <c r="E14" s="2"/>
    </row>
    <row r="15" spans="1:17" x14ac:dyDescent="0.45">
      <c r="E15" s="2"/>
    </row>
    <row r="16" spans="1:17" x14ac:dyDescent="0.45">
      <c r="E16" s="2"/>
    </row>
    <row r="17" spans="5:5" x14ac:dyDescent="0.45">
      <c r="E17" s="2"/>
    </row>
    <row r="18" spans="5:5" x14ac:dyDescent="0.45">
      <c r="E18" s="2"/>
    </row>
    <row r="19" spans="5:5" x14ac:dyDescent="0.45">
      <c r="E19" s="2"/>
    </row>
    <row r="20" spans="5:5" x14ac:dyDescent="0.45">
      <c r="E20" s="2"/>
    </row>
    <row r="21" spans="5:5" x14ac:dyDescent="0.45">
      <c r="E21" s="2"/>
    </row>
    <row r="22" spans="5:5" x14ac:dyDescent="0.45">
      <c r="E22" s="2"/>
    </row>
    <row r="23" spans="5:5" x14ac:dyDescent="0.45">
      <c r="E23" s="2"/>
    </row>
    <row r="24" spans="5:5" x14ac:dyDescent="0.45">
      <c r="E24" s="2"/>
    </row>
    <row r="25" spans="5:5" x14ac:dyDescent="0.45">
      <c r="E25" s="2"/>
    </row>
    <row r="26" spans="5:5" x14ac:dyDescent="0.45">
      <c r="E26" s="2"/>
    </row>
    <row r="27" spans="5:5" x14ac:dyDescent="0.45">
      <c r="E27" s="2"/>
    </row>
    <row r="28" spans="5:5" x14ac:dyDescent="0.45">
      <c r="E28" s="2"/>
    </row>
    <row r="29" spans="5:5" x14ac:dyDescent="0.45">
      <c r="E29" s="2"/>
    </row>
    <row r="30" spans="5:5" x14ac:dyDescent="0.45">
      <c r="E30" s="2"/>
    </row>
    <row r="31" spans="5:5" x14ac:dyDescent="0.45">
      <c r="E31" s="2"/>
    </row>
    <row r="32" spans="5:5" x14ac:dyDescent="0.45">
      <c r="E32" s="2"/>
    </row>
    <row r="33" spans="5:5" x14ac:dyDescent="0.45">
      <c r="E33" s="2"/>
    </row>
    <row r="34" spans="5:5" x14ac:dyDescent="0.45">
      <c r="E34" s="2"/>
    </row>
    <row r="35" spans="5:5" x14ac:dyDescent="0.45">
      <c r="E35" s="2"/>
    </row>
    <row r="36" spans="5:5" x14ac:dyDescent="0.45">
      <c r="E36" s="2"/>
    </row>
    <row r="37" spans="5:5" x14ac:dyDescent="0.45">
      <c r="E37" s="2"/>
    </row>
    <row r="38" spans="5:5" x14ac:dyDescent="0.45">
      <c r="E38" s="2"/>
    </row>
    <row r="39" spans="5:5" x14ac:dyDescent="0.45">
      <c r="E39" s="2"/>
    </row>
    <row r="40" spans="5:5" x14ac:dyDescent="0.45">
      <c r="E40" s="2"/>
    </row>
    <row r="41" spans="5:5" x14ac:dyDescent="0.45">
      <c r="E41" s="2"/>
    </row>
    <row r="42" spans="5:5" x14ac:dyDescent="0.45">
      <c r="E42" s="2"/>
    </row>
    <row r="43" spans="5:5" x14ac:dyDescent="0.45">
      <c r="E43" s="2"/>
    </row>
    <row r="44" spans="5:5" x14ac:dyDescent="0.45">
      <c r="E44" s="2"/>
    </row>
    <row r="45" spans="5:5" x14ac:dyDescent="0.45">
      <c r="E45" s="2"/>
    </row>
    <row r="46" spans="5:5" x14ac:dyDescent="0.45">
      <c r="E46" s="2"/>
    </row>
    <row r="47" spans="5:5" x14ac:dyDescent="0.45">
      <c r="E47" s="2"/>
    </row>
    <row r="48" spans="5:5" x14ac:dyDescent="0.45">
      <c r="E48" s="2"/>
    </row>
    <row r="49" spans="5:5" x14ac:dyDescent="0.45">
      <c r="E49" s="2"/>
    </row>
    <row r="50" spans="5:5" x14ac:dyDescent="0.45">
      <c r="E50" s="2"/>
    </row>
  </sheetData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59FA20-A3C7-4F29-9821-70B023A57036}">
  <sheetPr codeName="Sheet1"/>
  <dimension ref="A1:N167"/>
  <sheetViews>
    <sheetView workbookViewId="0"/>
  </sheetViews>
  <sheetFormatPr defaultRowHeight="14.25" x14ac:dyDescent="0.45"/>
  <cols>
    <col min="1" max="1" width="12.86328125" bestFit="1" customWidth="1"/>
    <col min="2" max="2" width="9.33203125" bestFit="1" customWidth="1"/>
    <col min="3" max="3" width="10" bestFit="1" customWidth="1"/>
    <col min="4" max="4" width="16.3984375" bestFit="1" customWidth="1"/>
    <col min="5" max="5" width="19.1328125" bestFit="1" customWidth="1"/>
    <col min="6" max="6" width="14.53125" bestFit="1" customWidth="1"/>
    <col min="7" max="7" width="13.9296875" bestFit="1" customWidth="1"/>
    <col min="8" max="8" width="9.59765625" bestFit="1" customWidth="1"/>
    <col min="9" max="9" width="27.19921875" bestFit="1" customWidth="1"/>
    <col min="10" max="10" width="24" bestFit="1" customWidth="1"/>
    <col min="11" max="11" width="21.46484375" bestFit="1" customWidth="1"/>
    <col min="12" max="12" width="24.3984375" bestFit="1" customWidth="1"/>
    <col min="13" max="13" width="26.59765625" bestFit="1" customWidth="1"/>
    <col min="14" max="14" width="16.06640625" bestFit="1" customWidth="1"/>
  </cols>
  <sheetData>
    <row r="1" spans="1:14" x14ac:dyDescent="0.45">
      <c r="A1" s="3" t="s">
        <v>14</v>
      </c>
      <c r="B1" s="3" t="s">
        <v>15</v>
      </c>
      <c r="C1" s="3" t="s">
        <v>16</v>
      </c>
      <c r="D1" s="3" t="s">
        <v>17</v>
      </c>
      <c r="E1" s="3" t="s">
        <v>18</v>
      </c>
      <c r="F1" s="3" t="s">
        <v>19</v>
      </c>
      <c r="G1" s="3" t="s">
        <v>20</v>
      </c>
      <c r="H1" s="3" t="s">
        <v>21</v>
      </c>
      <c r="I1" s="3" t="s">
        <v>22</v>
      </c>
      <c r="J1" s="3" t="s">
        <v>23</v>
      </c>
      <c r="K1" s="3" t="s">
        <v>24</v>
      </c>
      <c r="L1" s="3" t="s">
        <v>25</v>
      </c>
      <c r="M1" s="3" t="s">
        <v>26</v>
      </c>
      <c r="N1" s="3" t="s">
        <v>27</v>
      </c>
    </row>
    <row r="2" spans="1:14" x14ac:dyDescent="0.45">
      <c r="A2" s="4">
        <v>1340479</v>
      </c>
      <c r="B2" s="5" t="s">
        <v>28</v>
      </c>
      <c r="C2" s="6">
        <f>DATE(2016,11,27)</f>
        <v>42701</v>
      </c>
      <c r="D2" s="5" t="s">
        <v>29</v>
      </c>
      <c r="E2" s="5" t="s">
        <v>30</v>
      </c>
      <c r="F2" s="7">
        <v>1728.87</v>
      </c>
      <c r="G2" s="7">
        <v>0</v>
      </c>
      <c r="H2" s="5" t="s">
        <v>31</v>
      </c>
      <c r="I2" s="5" t="s">
        <v>32</v>
      </c>
      <c r="J2" s="5" t="s">
        <v>32</v>
      </c>
      <c r="K2" s="6">
        <f>DATE(2016,11,29)</f>
        <v>42703</v>
      </c>
      <c r="L2" s="5" t="s">
        <v>33</v>
      </c>
      <c r="M2" s="5" t="s">
        <v>34</v>
      </c>
      <c r="N2" s="5" t="s">
        <v>226</v>
      </c>
    </row>
    <row r="3" spans="1:14" x14ac:dyDescent="0.45">
      <c r="A3" s="4">
        <v>1340479</v>
      </c>
      <c r="B3" s="5" t="s">
        <v>28</v>
      </c>
      <c r="C3" s="6">
        <f>DATE(2016,11,27)</f>
        <v>42701</v>
      </c>
      <c r="D3" s="5" t="s">
        <v>29</v>
      </c>
      <c r="E3" s="5" t="s">
        <v>30</v>
      </c>
      <c r="F3" s="7">
        <v>1983.59</v>
      </c>
      <c r="G3" s="7">
        <v>0</v>
      </c>
      <c r="H3" s="5" t="s">
        <v>31</v>
      </c>
      <c r="I3" s="5" t="s">
        <v>32</v>
      </c>
      <c r="J3" s="5" t="s">
        <v>32</v>
      </c>
      <c r="K3" s="6">
        <f>DATE(2016,11,29)</f>
        <v>42703</v>
      </c>
      <c r="L3" s="5" t="s">
        <v>35</v>
      </c>
      <c r="M3" s="5" t="s">
        <v>34</v>
      </c>
      <c r="N3" s="5" t="s">
        <v>226</v>
      </c>
    </row>
    <row r="4" spans="1:14" x14ac:dyDescent="0.45">
      <c r="A4" s="4">
        <v>1343375</v>
      </c>
      <c r="B4" s="5" t="s">
        <v>28</v>
      </c>
      <c r="C4" s="6">
        <f>DATE(2016,11,27)</f>
        <v>42701</v>
      </c>
      <c r="D4" s="5" t="s">
        <v>36</v>
      </c>
      <c r="E4" s="5" t="s">
        <v>30</v>
      </c>
      <c r="F4" s="7">
        <v>12000</v>
      </c>
      <c r="G4" s="7">
        <v>0</v>
      </c>
      <c r="H4" s="5" t="s">
        <v>31</v>
      </c>
      <c r="I4" s="5" t="s">
        <v>32</v>
      </c>
      <c r="J4" s="5" t="s">
        <v>32</v>
      </c>
      <c r="K4" s="6">
        <f>DATE(2016,12,8)</f>
        <v>42712</v>
      </c>
      <c r="L4" s="5" t="s">
        <v>32</v>
      </c>
      <c r="M4" s="5" t="s">
        <v>37</v>
      </c>
      <c r="N4" s="5" t="s">
        <v>227</v>
      </c>
    </row>
    <row r="5" spans="1:14" x14ac:dyDescent="0.45">
      <c r="A5" s="4">
        <v>1347309</v>
      </c>
      <c r="B5" s="5" t="s">
        <v>28</v>
      </c>
      <c r="C5" s="6">
        <f>DATE(2016,12,25)</f>
        <v>42729</v>
      </c>
      <c r="D5" s="5" t="s">
        <v>29</v>
      </c>
      <c r="E5" s="5" t="s">
        <v>30</v>
      </c>
      <c r="F5" s="7">
        <v>200.53</v>
      </c>
      <c r="G5" s="7">
        <v>0</v>
      </c>
      <c r="H5" s="5" t="s">
        <v>31</v>
      </c>
      <c r="I5" s="5" t="s">
        <v>32</v>
      </c>
      <c r="J5" s="5" t="s">
        <v>32</v>
      </c>
      <c r="K5" s="6">
        <f>DATE(2016,12,27)</f>
        <v>42731</v>
      </c>
      <c r="L5" s="5" t="s">
        <v>35</v>
      </c>
      <c r="M5" s="5" t="s">
        <v>38</v>
      </c>
      <c r="N5" s="5" t="s">
        <v>226</v>
      </c>
    </row>
    <row r="6" spans="1:14" x14ac:dyDescent="0.45">
      <c r="A6" s="4">
        <v>1347309</v>
      </c>
      <c r="B6" s="5" t="s">
        <v>28</v>
      </c>
      <c r="C6" s="6">
        <f>DATE(2016,12,25)</f>
        <v>42729</v>
      </c>
      <c r="D6" s="5" t="s">
        <v>29</v>
      </c>
      <c r="E6" s="5" t="s">
        <v>30</v>
      </c>
      <c r="F6" s="7">
        <v>4368.3</v>
      </c>
      <c r="G6" s="7">
        <v>0</v>
      </c>
      <c r="H6" s="5" t="s">
        <v>31</v>
      </c>
      <c r="I6" s="5" t="s">
        <v>32</v>
      </c>
      <c r="J6" s="5" t="s">
        <v>32</v>
      </c>
      <c r="K6" s="6">
        <f>DATE(2016,12,27)</f>
        <v>42731</v>
      </c>
      <c r="L6" s="5" t="s">
        <v>39</v>
      </c>
      <c r="M6" s="5" t="s">
        <v>38</v>
      </c>
      <c r="N6" s="5" t="s">
        <v>226</v>
      </c>
    </row>
    <row r="7" spans="1:14" x14ac:dyDescent="0.45">
      <c r="A7" s="4">
        <v>1351031</v>
      </c>
      <c r="B7" s="5" t="s">
        <v>28</v>
      </c>
      <c r="C7" s="6">
        <f>DATE(2016,12,25)</f>
        <v>42729</v>
      </c>
      <c r="D7" s="5" t="s">
        <v>36</v>
      </c>
      <c r="E7" s="5" t="s">
        <v>30</v>
      </c>
      <c r="F7" s="7">
        <v>12000</v>
      </c>
      <c r="G7" s="7">
        <v>0</v>
      </c>
      <c r="H7" s="5" t="s">
        <v>31</v>
      </c>
      <c r="I7" s="5" t="s">
        <v>32</v>
      </c>
      <c r="J7" s="5" t="s">
        <v>32</v>
      </c>
      <c r="K7" s="6">
        <f>DATE(2017,1,9)</f>
        <v>42744</v>
      </c>
      <c r="L7" s="5" t="s">
        <v>32</v>
      </c>
      <c r="M7" s="5" t="s">
        <v>40</v>
      </c>
      <c r="N7" s="5" t="s">
        <v>227</v>
      </c>
    </row>
    <row r="8" spans="1:14" x14ac:dyDescent="0.45">
      <c r="A8" s="4">
        <v>1355491</v>
      </c>
      <c r="B8" s="5" t="s">
        <v>28</v>
      </c>
      <c r="C8" s="6">
        <f t="shared" ref="C8:C15" si="0">DATE(2017,1,22)</f>
        <v>42757</v>
      </c>
      <c r="D8" s="5" t="s">
        <v>41</v>
      </c>
      <c r="E8" s="5" t="s">
        <v>30</v>
      </c>
      <c r="F8" s="7">
        <v>1677.26</v>
      </c>
      <c r="G8" s="7">
        <v>0</v>
      </c>
      <c r="H8" s="5" t="s">
        <v>31</v>
      </c>
      <c r="I8" s="5" t="s">
        <v>32</v>
      </c>
      <c r="J8" s="5" t="s">
        <v>32</v>
      </c>
      <c r="K8" s="6">
        <f>DATE(2017,1,27)</f>
        <v>42762</v>
      </c>
      <c r="L8" s="5" t="s">
        <v>42</v>
      </c>
      <c r="M8" s="5" t="s">
        <v>43</v>
      </c>
      <c r="N8" s="5" t="s">
        <v>226</v>
      </c>
    </row>
    <row r="9" spans="1:14" x14ac:dyDescent="0.45">
      <c r="A9" s="4">
        <v>1355491</v>
      </c>
      <c r="B9" s="5" t="s">
        <v>28</v>
      </c>
      <c r="C9" s="6">
        <f t="shared" si="0"/>
        <v>42757</v>
      </c>
      <c r="D9" s="5" t="s">
        <v>29</v>
      </c>
      <c r="E9" s="5" t="s">
        <v>30</v>
      </c>
      <c r="F9" s="7">
        <v>25140.880000000001</v>
      </c>
      <c r="G9" s="7">
        <v>0</v>
      </c>
      <c r="H9" s="5" t="s">
        <v>31</v>
      </c>
      <c r="I9" s="5" t="s">
        <v>32</v>
      </c>
      <c r="J9" s="5" t="s">
        <v>32</v>
      </c>
      <c r="K9" s="6">
        <f>DATE(2017,1,27)</f>
        <v>42762</v>
      </c>
      <c r="L9" s="5" t="s">
        <v>44</v>
      </c>
      <c r="M9" s="5" t="s">
        <v>43</v>
      </c>
      <c r="N9" s="5" t="s">
        <v>226</v>
      </c>
    </row>
    <row r="10" spans="1:14" x14ac:dyDescent="0.45">
      <c r="A10" s="4">
        <v>1355491</v>
      </c>
      <c r="B10" s="5" t="s">
        <v>28</v>
      </c>
      <c r="C10" s="6">
        <f t="shared" si="0"/>
        <v>42757</v>
      </c>
      <c r="D10" s="5" t="s">
        <v>29</v>
      </c>
      <c r="E10" s="5" t="s">
        <v>30</v>
      </c>
      <c r="F10" s="7">
        <v>2285.75</v>
      </c>
      <c r="G10" s="7">
        <v>0</v>
      </c>
      <c r="H10" s="5" t="s">
        <v>31</v>
      </c>
      <c r="I10" s="5" t="s">
        <v>32</v>
      </c>
      <c r="J10" s="5" t="s">
        <v>32</v>
      </c>
      <c r="K10" s="6">
        <f>DATE(2017,1,27)</f>
        <v>42762</v>
      </c>
      <c r="L10" s="5" t="s">
        <v>35</v>
      </c>
      <c r="M10" s="5" t="s">
        <v>43</v>
      </c>
      <c r="N10" s="5" t="s">
        <v>226</v>
      </c>
    </row>
    <row r="11" spans="1:14" x14ac:dyDescent="0.45">
      <c r="A11" s="4">
        <v>1355491</v>
      </c>
      <c r="B11" s="5" t="s">
        <v>28</v>
      </c>
      <c r="C11" s="6">
        <f t="shared" si="0"/>
        <v>42757</v>
      </c>
      <c r="D11" s="5" t="s">
        <v>29</v>
      </c>
      <c r="E11" s="5" t="s">
        <v>30</v>
      </c>
      <c r="F11" s="7">
        <v>3695.02</v>
      </c>
      <c r="G11" s="7">
        <v>0</v>
      </c>
      <c r="H11" s="5" t="s">
        <v>31</v>
      </c>
      <c r="I11" s="5" t="s">
        <v>32</v>
      </c>
      <c r="J11" s="5" t="s">
        <v>32</v>
      </c>
      <c r="K11" s="6">
        <f>DATE(2017,1,27)</f>
        <v>42762</v>
      </c>
      <c r="L11" s="5" t="s">
        <v>35</v>
      </c>
      <c r="M11" s="5" t="s">
        <v>43</v>
      </c>
      <c r="N11" s="5" t="s">
        <v>226</v>
      </c>
    </row>
    <row r="12" spans="1:14" x14ac:dyDescent="0.45">
      <c r="A12" s="4">
        <v>1355491</v>
      </c>
      <c r="B12" s="5" t="s">
        <v>28</v>
      </c>
      <c r="C12" s="6">
        <f t="shared" si="0"/>
        <v>42757</v>
      </c>
      <c r="D12" s="5" t="s">
        <v>29</v>
      </c>
      <c r="E12" s="5" t="s">
        <v>30</v>
      </c>
      <c r="F12" s="7">
        <v>23962.41</v>
      </c>
      <c r="G12" s="7">
        <v>0</v>
      </c>
      <c r="H12" s="5" t="s">
        <v>31</v>
      </c>
      <c r="I12" s="5" t="s">
        <v>32</v>
      </c>
      <c r="J12" s="5" t="s">
        <v>32</v>
      </c>
      <c r="K12" s="6">
        <f>DATE(2017,1,27)</f>
        <v>42762</v>
      </c>
      <c r="L12" s="5" t="s">
        <v>35</v>
      </c>
      <c r="M12" s="5" t="s">
        <v>43</v>
      </c>
      <c r="N12" s="5" t="s">
        <v>226</v>
      </c>
    </row>
    <row r="13" spans="1:14" x14ac:dyDescent="0.45">
      <c r="A13" s="4">
        <v>1356289</v>
      </c>
      <c r="B13" s="5" t="s">
        <v>28</v>
      </c>
      <c r="C13" s="6">
        <f t="shared" si="0"/>
        <v>42757</v>
      </c>
      <c r="D13" s="5" t="s">
        <v>41</v>
      </c>
      <c r="E13" s="5" t="s">
        <v>30</v>
      </c>
      <c r="F13" s="7">
        <v>49374.71</v>
      </c>
      <c r="G13" s="7">
        <v>0</v>
      </c>
      <c r="H13" s="5" t="s">
        <v>31</v>
      </c>
      <c r="I13" s="5" t="s">
        <v>32</v>
      </c>
      <c r="J13" s="5" t="s">
        <v>32</v>
      </c>
      <c r="K13" s="6">
        <f>DATE(2017,1,30)</f>
        <v>42765</v>
      </c>
      <c r="L13" s="5" t="s">
        <v>32</v>
      </c>
      <c r="M13" s="5" t="s">
        <v>45</v>
      </c>
      <c r="N13" s="5" t="s">
        <v>227</v>
      </c>
    </row>
    <row r="14" spans="1:14" x14ac:dyDescent="0.45">
      <c r="A14" s="4">
        <v>1356291</v>
      </c>
      <c r="B14" s="5" t="s">
        <v>28</v>
      </c>
      <c r="C14" s="6">
        <f t="shared" si="0"/>
        <v>42757</v>
      </c>
      <c r="D14" s="5" t="s">
        <v>36</v>
      </c>
      <c r="E14" s="5" t="s">
        <v>30</v>
      </c>
      <c r="F14" s="7">
        <v>12000</v>
      </c>
      <c r="G14" s="7">
        <v>0</v>
      </c>
      <c r="H14" s="5" t="s">
        <v>31</v>
      </c>
      <c r="I14" s="5" t="s">
        <v>32</v>
      </c>
      <c r="J14" s="5" t="s">
        <v>32</v>
      </c>
      <c r="K14" s="6">
        <f>DATE(2017,1,30)</f>
        <v>42765</v>
      </c>
      <c r="L14" s="5" t="s">
        <v>32</v>
      </c>
      <c r="M14" s="5" t="s">
        <v>46</v>
      </c>
      <c r="N14" s="5" t="s">
        <v>227</v>
      </c>
    </row>
    <row r="15" spans="1:14" x14ac:dyDescent="0.45">
      <c r="A15" s="4">
        <v>1357989</v>
      </c>
      <c r="B15" s="5" t="s">
        <v>28</v>
      </c>
      <c r="C15" s="6">
        <f t="shared" si="0"/>
        <v>42757</v>
      </c>
      <c r="D15" s="5" t="s">
        <v>41</v>
      </c>
      <c r="E15" s="5" t="s">
        <v>30</v>
      </c>
      <c r="F15" s="7">
        <v>0</v>
      </c>
      <c r="G15" s="7">
        <v>49374.71</v>
      </c>
      <c r="H15" s="5" t="s">
        <v>31</v>
      </c>
      <c r="I15" s="5" t="s">
        <v>32</v>
      </c>
      <c r="J15" s="5" t="s">
        <v>32</v>
      </c>
      <c r="K15" s="6">
        <f>DATE(2017,2,3)</f>
        <v>42769</v>
      </c>
      <c r="L15" s="5" t="s">
        <v>32</v>
      </c>
      <c r="M15" s="5" t="s">
        <v>47</v>
      </c>
      <c r="N15" s="5" t="s">
        <v>227</v>
      </c>
    </row>
    <row r="16" spans="1:14" x14ac:dyDescent="0.45">
      <c r="A16" s="4">
        <v>1361689</v>
      </c>
      <c r="B16" s="5" t="s">
        <v>28</v>
      </c>
      <c r="C16" s="6">
        <f>DATE(2017,2,19)</f>
        <v>42785</v>
      </c>
      <c r="D16" s="5" t="s">
        <v>29</v>
      </c>
      <c r="E16" s="5" t="s">
        <v>30</v>
      </c>
      <c r="F16" s="7">
        <v>5000</v>
      </c>
      <c r="G16" s="7">
        <v>0</v>
      </c>
      <c r="H16" s="5" t="s">
        <v>31</v>
      </c>
      <c r="I16" s="5" t="s">
        <v>32</v>
      </c>
      <c r="J16" s="5" t="s">
        <v>32</v>
      </c>
      <c r="K16" s="6">
        <f>DATE(2017,2,21)</f>
        <v>42787</v>
      </c>
      <c r="L16" s="5" t="s">
        <v>48</v>
      </c>
      <c r="M16" s="5" t="s">
        <v>49</v>
      </c>
      <c r="N16" s="5" t="s">
        <v>226</v>
      </c>
    </row>
    <row r="17" spans="1:14" x14ac:dyDescent="0.45">
      <c r="A17" s="4">
        <v>1361689</v>
      </c>
      <c r="B17" s="5" t="s">
        <v>28</v>
      </c>
      <c r="C17" s="6">
        <f>DATE(2017,2,19)</f>
        <v>42785</v>
      </c>
      <c r="D17" s="5" t="s">
        <v>29</v>
      </c>
      <c r="E17" s="5" t="s">
        <v>30</v>
      </c>
      <c r="F17" s="7">
        <v>1692.35</v>
      </c>
      <c r="G17" s="7">
        <v>0</v>
      </c>
      <c r="H17" s="5" t="s">
        <v>31</v>
      </c>
      <c r="I17" s="5" t="s">
        <v>32</v>
      </c>
      <c r="J17" s="5" t="s">
        <v>32</v>
      </c>
      <c r="K17" s="6">
        <f>DATE(2017,2,21)</f>
        <v>42787</v>
      </c>
      <c r="L17" s="5" t="s">
        <v>33</v>
      </c>
      <c r="M17" s="5" t="s">
        <v>49</v>
      </c>
      <c r="N17" s="5" t="s">
        <v>226</v>
      </c>
    </row>
    <row r="18" spans="1:14" x14ac:dyDescent="0.45">
      <c r="A18" s="4">
        <v>1361689</v>
      </c>
      <c r="B18" s="5" t="s">
        <v>28</v>
      </c>
      <c r="C18" s="6">
        <f>DATE(2017,2,19)</f>
        <v>42785</v>
      </c>
      <c r="D18" s="5" t="s">
        <v>29</v>
      </c>
      <c r="E18" s="5" t="s">
        <v>30</v>
      </c>
      <c r="F18" s="7">
        <v>740.31</v>
      </c>
      <c r="G18" s="7">
        <v>0</v>
      </c>
      <c r="H18" s="5" t="s">
        <v>31</v>
      </c>
      <c r="I18" s="5" t="s">
        <v>32</v>
      </c>
      <c r="J18" s="5" t="s">
        <v>32</v>
      </c>
      <c r="K18" s="6">
        <f>DATE(2017,2,21)</f>
        <v>42787</v>
      </c>
      <c r="L18" s="5" t="s">
        <v>35</v>
      </c>
      <c r="M18" s="5" t="s">
        <v>49</v>
      </c>
      <c r="N18" s="5" t="s">
        <v>226</v>
      </c>
    </row>
    <row r="19" spans="1:14" x14ac:dyDescent="0.45">
      <c r="A19" s="4">
        <v>1362654</v>
      </c>
      <c r="B19" s="5" t="s">
        <v>50</v>
      </c>
      <c r="C19" s="6">
        <f>DATE(2017,2,23)</f>
        <v>42789</v>
      </c>
      <c r="D19" s="5" t="s">
        <v>51</v>
      </c>
      <c r="E19" s="5" t="s">
        <v>30</v>
      </c>
      <c r="F19" s="7">
        <v>0</v>
      </c>
      <c r="G19" s="7">
        <v>1000</v>
      </c>
      <c r="H19" s="5" t="s">
        <v>31</v>
      </c>
      <c r="I19" s="5" t="s">
        <v>52</v>
      </c>
      <c r="J19" s="5" t="s">
        <v>53</v>
      </c>
      <c r="K19" s="6">
        <f>DATE(2017,2,23)</f>
        <v>42789</v>
      </c>
      <c r="L19" s="5" t="s">
        <v>54</v>
      </c>
      <c r="M19" s="5" t="s">
        <v>55</v>
      </c>
      <c r="N19" s="5" t="s">
        <v>228</v>
      </c>
    </row>
    <row r="20" spans="1:14" x14ac:dyDescent="0.45">
      <c r="A20" s="4">
        <v>1363875</v>
      </c>
      <c r="B20" s="5" t="s">
        <v>28</v>
      </c>
      <c r="C20" s="6">
        <f>DATE(2017,2,19)</f>
        <v>42785</v>
      </c>
      <c r="D20" s="5" t="s">
        <v>36</v>
      </c>
      <c r="E20" s="5" t="s">
        <v>30</v>
      </c>
      <c r="F20" s="7">
        <v>12000</v>
      </c>
      <c r="G20" s="7">
        <v>0</v>
      </c>
      <c r="H20" s="5" t="s">
        <v>31</v>
      </c>
      <c r="I20" s="5" t="s">
        <v>32</v>
      </c>
      <c r="J20" s="5" t="s">
        <v>32</v>
      </c>
      <c r="K20" s="6">
        <f>DATE(2017,2,27)</f>
        <v>42793</v>
      </c>
      <c r="L20" s="5" t="s">
        <v>32</v>
      </c>
      <c r="M20" s="5" t="s">
        <v>56</v>
      </c>
      <c r="N20" s="5" t="s">
        <v>227</v>
      </c>
    </row>
    <row r="21" spans="1:14" x14ac:dyDescent="0.45">
      <c r="A21" s="4">
        <v>1364946</v>
      </c>
      <c r="B21" s="5" t="s">
        <v>28</v>
      </c>
      <c r="C21" s="6">
        <f>DATE(2017,2,19)</f>
        <v>42785</v>
      </c>
      <c r="D21" s="5" t="s">
        <v>41</v>
      </c>
      <c r="E21" s="5" t="s">
        <v>30</v>
      </c>
      <c r="F21" s="7">
        <v>25000</v>
      </c>
      <c r="G21" s="7">
        <v>0</v>
      </c>
      <c r="H21" s="5" t="s">
        <v>31</v>
      </c>
      <c r="I21" s="5" t="s">
        <v>32</v>
      </c>
      <c r="J21" s="5" t="s">
        <v>32</v>
      </c>
      <c r="K21" s="6">
        <f>DATE(2017,3,2)</f>
        <v>42796</v>
      </c>
      <c r="L21" s="5" t="s">
        <v>32</v>
      </c>
      <c r="M21" s="5" t="s">
        <v>57</v>
      </c>
      <c r="N21" s="5" t="s">
        <v>228</v>
      </c>
    </row>
    <row r="22" spans="1:14" x14ac:dyDescent="0.45">
      <c r="A22" s="4">
        <v>1364967</v>
      </c>
      <c r="B22" s="5" t="s">
        <v>28</v>
      </c>
      <c r="C22" s="6">
        <f>DATE(2017,2,19)</f>
        <v>42785</v>
      </c>
      <c r="D22" s="5" t="s">
        <v>29</v>
      </c>
      <c r="E22" s="5" t="s">
        <v>30</v>
      </c>
      <c r="F22" s="7">
        <v>49374.71</v>
      </c>
      <c r="G22" s="7">
        <v>0</v>
      </c>
      <c r="H22" s="5" t="s">
        <v>31</v>
      </c>
      <c r="I22" s="5" t="s">
        <v>32</v>
      </c>
      <c r="J22" s="5" t="s">
        <v>32</v>
      </c>
      <c r="K22" s="6">
        <f>DATE(2017,3,3)</f>
        <v>42797</v>
      </c>
      <c r="L22" s="5" t="s">
        <v>32</v>
      </c>
      <c r="M22" s="5" t="s">
        <v>45</v>
      </c>
      <c r="N22" s="5" t="s">
        <v>228</v>
      </c>
    </row>
    <row r="23" spans="1:14" x14ac:dyDescent="0.45">
      <c r="A23" s="4">
        <v>1369085</v>
      </c>
      <c r="B23" s="5" t="s">
        <v>28</v>
      </c>
      <c r="C23" s="6">
        <f>DATE(2017,3,19)</f>
        <v>42813</v>
      </c>
      <c r="D23" s="5" t="s">
        <v>29</v>
      </c>
      <c r="E23" s="5" t="s">
        <v>30</v>
      </c>
      <c r="F23" s="7">
        <v>24033.38</v>
      </c>
      <c r="G23" s="7">
        <v>0</v>
      </c>
      <c r="H23" s="5" t="s">
        <v>31</v>
      </c>
      <c r="I23" s="5" t="s">
        <v>32</v>
      </c>
      <c r="J23" s="5" t="s">
        <v>32</v>
      </c>
      <c r="K23" s="6">
        <f>DATE(2017,3,20)</f>
        <v>42814</v>
      </c>
      <c r="L23" s="5" t="s">
        <v>58</v>
      </c>
      <c r="M23" s="5" t="s">
        <v>59</v>
      </c>
      <c r="N23" s="5" t="s">
        <v>226</v>
      </c>
    </row>
    <row r="24" spans="1:14" x14ac:dyDescent="0.45">
      <c r="A24" s="4">
        <v>1369085</v>
      </c>
      <c r="B24" s="5" t="s">
        <v>28</v>
      </c>
      <c r="C24" s="6">
        <f>DATE(2017,3,19)</f>
        <v>42813</v>
      </c>
      <c r="D24" s="5" t="s">
        <v>29</v>
      </c>
      <c r="E24" s="5" t="s">
        <v>30</v>
      </c>
      <c r="F24" s="7">
        <v>216</v>
      </c>
      <c r="G24" s="7">
        <v>0</v>
      </c>
      <c r="H24" s="5" t="s">
        <v>31</v>
      </c>
      <c r="I24" s="5" t="s">
        <v>32</v>
      </c>
      <c r="J24" s="5" t="s">
        <v>32</v>
      </c>
      <c r="K24" s="6">
        <f>DATE(2017,3,20)</f>
        <v>42814</v>
      </c>
      <c r="L24" s="5" t="s">
        <v>35</v>
      </c>
      <c r="M24" s="5" t="s">
        <v>59</v>
      </c>
      <c r="N24" s="5" t="s">
        <v>226</v>
      </c>
    </row>
    <row r="25" spans="1:14" x14ac:dyDescent="0.45">
      <c r="A25" s="4">
        <v>1369346</v>
      </c>
      <c r="B25" s="5" t="s">
        <v>28</v>
      </c>
      <c r="C25" s="6">
        <f>DATE(2017,3,19)</f>
        <v>42813</v>
      </c>
      <c r="D25" s="5" t="s">
        <v>36</v>
      </c>
      <c r="E25" s="5" t="s">
        <v>30</v>
      </c>
      <c r="F25" s="7">
        <v>12000</v>
      </c>
      <c r="G25" s="7">
        <v>0</v>
      </c>
      <c r="H25" s="5" t="s">
        <v>31</v>
      </c>
      <c r="I25" s="5" t="s">
        <v>32</v>
      </c>
      <c r="J25" s="5" t="s">
        <v>32</v>
      </c>
      <c r="K25" s="6">
        <f>DATE(2017,3,22)</f>
        <v>42816</v>
      </c>
      <c r="L25" s="5" t="s">
        <v>32</v>
      </c>
      <c r="M25" s="5" t="s">
        <v>60</v>
      </c>
      <c r="N25" s="5" t="s">
        <v>227</v>
      </c>
    </row>
    <row r="26" spans="1:14" x14ac:dyDescent="0.45">
      <c r="A26" s="4">
        <v>1372302</v>
      </c>
      <c r="B26" s="5" t="s">
        <v>28</v>
      </c>
      <c r="C26" s="6">
        <f>DATE(2017,3,19)</f>
        <v>42813</v>
      </c>
      <c r="D26" s="5" t="s">
        <v>61</v>
      </c>
      <c r="E26" s="5" t="s">
        <v>30</v>
      </c>
      <c r="F26" s="7">
        <v>0</v>
      </c>
      <c r="G26" s="7">
        <v>3762.39</v>
      </c>
      <c r="H26" s="5" t="s">
        <v>31</v>
      </c>
      <c r="I26" s="5" t="s">
        <v>32</v>
      </c>
      <c r="J26" s="5" t="s">
        <v>32</v>
      </c>
      <c r="K26" s="6">
        <f>DATE(2017,3,31)</f>
        <v>42825</v>
      </c>
      <c r="L26" s="5" t="s">
        <v>32</v>
      </c>
      <c r="M26" s="5" t="s">
        <v>62</v>
      </c>
      <c r="N26" s="5" t="s">
        <v>227</v>
      </c>
    </row>
    <row r="27" spans="1:14" x14ac:dyDescent="0.45">
      <c r="A27" s="4">
        <v>1372308</v>
      </c>
      <c r="B27" s="5" t="s">
        <v>28</v>
      </c>
      <c r="C27" s="6">
        <f>DATE(2017,3,19)</f>
        <v>42813</v>
      </c>
      <c r="D27" s="5" t="s">
        <v>61</v>
      </c>
      <c r="E27" s="5" t="s">
        <v>30</v>
      </c>
      <c r="F27" s="7">
        <v>19067.060000000001</v>
      </c>
      <c r="G27" s="7">
        <v>0</v>
      </c>
      <c r="H27" s="5" t="s">
        <v>31</v>
      </c>
      <c r="I27" s="5" t="s">
        <v>32</v>
      </c>
      <c r="J27" s="5" t="s">
        <v>32</v>
      </c>
      <c r="K27" s="6">
        <f>DATE(2017,3,31)</f>
        <v>42825</v>
      </c>
      <c r="L27" s="5" t="s">
        <v>32</v>
      </c>
      <c r="M27" s="5" t="s">
        <v>63</v>
      </c>
      <c r="N27" s="5" t="s">
        <v>227</v>
      </c>
    </row>
    <row r="28" spans="1:14" x14ac:dyDescent="0.45">
      <c r="A28" s="4">
        <v>1373427</v>
      </c>
      <c r="B28" s="5" t="s">
        <v>50</v>
      </c>
      <c r="C28" s="6">
        <f>DATE(2017,4,3)</f>
        <v>42828</v>
      </c>
      <c r="D28" s="5" t="s">
        <v>64</v>
      </c>
      <c r="E28" s="5" t="s">
        <v>30</v>
      </c>
      <c r="F28" s="7">
        <v>116.95</v>
      </c>
      <c r="G28" s="7">
        <v>0</v>
      </c>
      <c r="H28" s="5" t="s">
        <v>31</v>
      </c>
      <c r="I28" s="5" t="s">
        <v>65</v>
      </c>
      <c r="J28" s="5" t="s">
        <v>66</v>
      </c>
      <c r="K28" s="6">
        <f>DATE(2017,4,6)</f>
        <v>42831</v>
      </c>
      <c r="L28" s="5" t="s">
        <v>54</v>
      </c>
      <c r="M28" s="5" t="s">
        <v>55</v>
      </c>
      <c r="N28" s="5" t="s">
        <v>228</v>
      </c>
    </row>
    <row r="29" spans="1:14" x14ac:dyDescent="0.45">
      <c r="A29" s="4">
        <v>1375904</v>
      </c>
      <c r="B29" s="5" t="s">
        <v>50</v>
      </c>
      <c r="C29" s="6">
        <f>DATE(2017,4,16)</f>
        <v>42841</v>
      </c>
      <c r="D29" s="5" t="s">
        <v>67</v>
      </c>
      <c r="E29" s="5" t="s">
        <v>30</v>
      </c>
      <c r="F29" s="7">
        <v>830.17</v>
      </c>
      <c r="G29" s="7">
        <v>0</v>
      </c>
      <c r="H29" s="5" t="s">
        <v>31</v>
      </c>
      <c r="I29" s="5" t="s">
        <v>68</v>
      </c>
      <c r="J29" s="5" t="s">
        <v>69</v>
      </c>
      <c r="K29" s="6">
        <f>DATE(2017,4,17)</f>
        <v>42842</v>
      </c>
      <c r="L29" s="5" t="s">
        <v>54</v>
      </c>
      <c r="M29" s="5" t="s">
        <v>55</v>
      </c>
      <c r="N29" s="5" t="s">
        <v>228</v>
      </c>
    </row>
    <row r="30" spans="1:14" x14ac:dyDescent="0.45">
      <c r="A30" s="4">
        <v>1376343</v>
      </c>
      <c r="B30" s="5" t="s">
        <v>28</v>
      </c>
      <c r="C30" s="6">
        <f>DATE(2017,4,16)</f>
        <v>42841</v>
      </c>
      <c r="D30" s="5" t="s">
        <v>29</v>
      </c>
      <c r="E30" s="5" t="s">
        <v>30</v>
      </c>
      <c r="F30" s="7">
        <v>223.9</v>
      </c>
      <c r="G30" s="7">
        <v>0</v>
      </c>
      <c r="H30" s="5" t="s">
        <v>31</v>
      </c>
      <c r="I30" s="5" t="s">
        <v>32</v>
      </c>
      <c r="J30" s="5" t="s">
        <v>32</v>
      </c>
      <c r="K30" s="6">
        <f>DATE(2017,4,19)</f>
        <v>42844</v>
      </c>
      <c r="L30" s="5" t="s">
        <v>35</v>
      </c>
      <c r="M30" s="5" t="s">
        <v>70</v>
      </c>
      <c r="N30" s="5" t="s">
        <v>226</v>
      </c>
    </row>
    <row r="31" spans="1:14" x14ac:dyDescent="0.45">
      <c r="A31" s="4">
        <v>1377174</v>
      </c>
      <c r="B31" s="5" t="s">
        <v>28</v>
      </c>
      <c r="C31" s="6">
        <f>DATE(2017,4,16)</f>
        <v>42841</v>
      </c>
      <c r="D31" s="5" t="s">
        <v>29</v>
      </c>
      <c r="E31" s="5" t="s">
        <v>30</v>
      </c>
      <c r="F31" s="7">
        <v>99023.53</v>
      </c>
      <c r="G31" s="7">
        <v>0</v>
      </c>
      <c r="H31" s="5" t="s">
        <v>31</v>
      </c>
      <c r="I31" s="5" t="s">
        <v>32</v>
      </c>
      <c r="J31" s="5" t="s">
        <v>32</v>
      </c>
      <c r="K31" s="6">
        <f>DATE(2017,4,21)</f>
        <v>42846</v>
      </c>
      <c r="L31" s="5" t="s">
        <v>32</v>
      </c>
      <c r="M31" s="5" t="s">
        <v>71</v>
      </c>
      <c r="N31" s="5" t="s">
        <v>226</v>
      </c>
    </row>
    <row r="32" spans="1:14" x14ac:dyDescent="0.45">
      <c r="A32" s="4">
        <v>1378395</v>
      </c>
      <c r="B32" s="5" t="s">
        <v>28</v>
      </c>
      <c r="C32" s="6">
        <f>DATE(2017,4,16)</f>
        <v>42841</v>
      </c>
      <c r="D32" s="5" t="s">
        <v>36</v>
      </c>
      <c r="E32" s="5" t="s">
        <v>30</v>
      </c>
      <c r="F32" s="7">
        <v>12000</v>
      </c>
      <c r="G32" s="7">
        <v>0</v>
      </c>
      <c r="H32" s="5" t="s">
        <v>31</v>
      </c>
      <c r="I32" s="5" t="s">
        <v>32</v>
      </c>
      <c r="J32" s="5" t="s">
        <v>32</v>
      </c>
      <c r="K32" s="6">
        <f>DATE(2017,4,26)</f>
        <v>42851</v>
      </c>
      <c r="L32" s="5" t="s">
        <v>32</v>
      </c>
      <c r="M32" s="5" t="s">
        <v>72</v>
      </c>
      <c r="N32" s="5" t="s">
        <v>227</v>
      </c>
    </row>
    <row r="33" spans="1:14" x14ac:dyDescent="0.45">
      <c r="A33" s="4">
        <v>1383100</v>
      </c>
      <c r="B33" s="5" t="s">
        <v>28</v>
      </c>
      <c r="C33" s="6">
        <f>DATE(2017,5,14)</f>
        <v>42869</v>
      </c>
      <c r="D33" s="5" t="s">
        <v>41</v>
      </c>
      <c r="E33" s="5" t="s">
        <v>30</v>
      </c>
      <c r="F33" s="7">
        <v>2362.11</v>
      </c>
      <c r="G33" s="7">
        <v>0</v>
      </c>
      <c r="H33" s="5" t="s">
        <v>31</v>
      </c>
      <c r="I33" s="5" t="s">
        <v>32</v>
      </c>
      <c r="J33" s="5" t="s">
        <v>32</v>
      </c>
      <c r="K33" s="6">
        <f>DATE(2017,5,15)</f>
        <v>42870</v>
      </c>
      <c r="L33" s="5" t="s">
        <v>73</v>
      </c>
      <c r="M33" s="5" t="s">
        <v>74</v>
      </c>
      <c r="N33" s="5" t="s">
        <v>226</v>
      </c>
    </row>
    <row r="34" spans="1:14" x14ac:dyDescent="0.45">
      <c r="A34" s="4">
        <v>1383100</v>
      </c>
      <c r="B34" s="5" t="s">
        <v>28</v>
      </c>
      <c r="C34" s="6">
        <f>DATE(2017,5,14)</f>
        <v>42869</v>
      </c>
      <c r="D34" s="5" t="s">
        <v>41</v>
      </c>
      <c r="E34" s="5" t="s">
        <v>30</v>
      </c>
      <c r="F34" s="7">
        <v>133.52000000000001</v>
      </c>
      <c r="G34" s="7">
        <v>0</v>
      </c>
      <c r="H34" s="5" t="s">
        <v>31</v>
      </c>
      <c r="I34" s="5" t="s">
        <v>32</v>
      </c>
      <c r="J34" s="5" t="s">
        <v>32</v>
      </c>
      <c r="K34" s="6">
        <f>DATE(2017,5,15)</f>
        <v>42870</v>
      </c>
      <c r="L34" s="5" t="s">
        <v>75</v>
      </c>
      <c r="M34" s="5" t="s">
        <v>74</v>
      </c>
      <c r="N34" s="5" t="s">
        <v>226</v>
      </c>
    </row>
    <row r="35" spans="1:14" x14ac:dyDescent="0.45">
      <c r="A35" s="4">
        <v>1383100</v>
      </c>
      <c r="B35" s="5" t="s">
        <v>28</v>
      </c>
      <c r="C35" s="6">
        <f>DATE(2017,5,14)</f>
        <v>42869</v>
      </c>
      <c r="D35" s="5" t="s">
        <v>29</v>
      </c>
      <c r="E35" s="5" t="s">
        <v>30</v>
      </c>
      <c r="F35" s="7">
        <v>131.5</v>
      </c>
      <c r="G35" s="7">
        <v>0</v>
      </c>
      <c r="H35" s="5" t="s">
        <v>31</v>
      </c>
      <c r="I35" s="5" t="s">
        <v>32</v>
      </c>
      <c r="J35" s="5" t="s">
        <v>32</v>
      </c>
      <c r="K35" s="6">
        <f>DATE(2017,5,15)</f>
        <v>42870</v>
      </c>
      <c r="L35" s="5" t="s">
        <v>76</v>
      </c>
      <c r="M35" s="5" t="s">
        <v>74</v>
      </c>
      <c r="N35" s="5" t="s">
        <v>226</v>
      </c>
    </row>
    <row r="36" spans="1:14" x14ac:dyDescent="0.45">
      <c r="A36" s="4">
        <v>1385325</v>
      </c>
      <c r="B36" s="5" t="s">
        <v>28</v>
      </c>
      <c r="C36" s="6">
        <f>DATE(2017,5,14)</f>
        <v>42869</v>
      </c>
      <c r="D36" s="5" t="s">
        <v>36</v>
      </c>
      <c r="E36" s="5" t="s">
        <v>30</v>
      </c>
      <c r="F36" s="7">
        <v>12000</v>
      </c>
      <c r="G36" s="7">
        <v>0</v>
      </c>
      <c r="H36" s="5" t="s">
        <v>31</v>
      </c>
      <c r="I36" s="5" t="s">
        <v>32</v>
      </c>
      <c r="J36" s="5" t="s">
        <v>32</v>
      </c>
      <c r="K36" s="6">
        <f>DATE(2017,5,23)</f>
        <v>42878</v>
      </c>
      <c r="L36" s="5" t="s">
        <v>32</v>
      </c>
      <c r="M36" s="5" t="s">
        <v>77</v>
      </c>
      <c r="N36" s="5" t="s">
        <v>227</v>
      </c>
    </row>
    <row r="37" spans="1:14" x14ac:dyDescent="0.45">
      <c r="A37" s="4">
        <v>1387456</v>
      </c>
      <c r="B37" s="5" t="s">
        <v>28</v>
      </c>
      <c r="C37" s="6">
        <f>DATE(2017,5,14)</f>
        <v>42869</v>
      </c>
      <c r="D37" s="5" t="s">
        <v>29</v>
      </c>
      <c r="E37" s="5" t="s">
        <v>30</v>
      </c>
      <c r="F37" s="7">
        <v>40000</v>
      </c>
      <c r="G37" s="7">
        <v>0</v>
      </c>
      <c r="H37" s="5" t="s">
        <v>31</v>
      </c>
      <c r="I37" s="5" t="s">
        <v>32</v>
      </c>
      <c r="J37" s="5" t="s">
        <v>32</v>
      </c>
      <c r="K37" s="6">
        <f>DATE(2017,5,31)</f>
        <v>42886</v>
      </c>
      <c r="L37" s="5" t="s">
        <v>32</v>
      </c>
      <c r="M37" s="5" t="s">
        <v>78</v>
      </c>
      <c r="N37" s="5" t="s">
        <v>228</v>
      </c>
    </row>
    <row r="38" spans="1:14" x14ac:dyDescent="0.45">
      <c r="A38" s="4">
        <v>1390522</v>
      </c>
      <c r="B38" s="5" t="s">
        <v>28</v>
      </c>
      <c r="C38" s="6">
        <f>DATE(2017,6,11)</f>
        <v>42897</v>
      </c>
      <c r="D38" s="5" t="s">
        <v>29</v>
      </c>
      <c r="E38" s="5" t="s">
        <v>30</v>
      </c>
      <c r="F38" s="7">
        <v>1183.3599999999999</v>
      </c>
      <c r="G38" s="7">
        <v>0</v>
      </c>
      <c r="H38" s="5" t="s">
        <v>31</v>
      </c>
      <c r="I38" s="5" t="s">
        <v>32</v>
      </c>
      <c r="J38" s="5" t="s">
        <v>32</v>
      </c>
      <c r="K38" s="6">
        <f>DATE(2017,6,13)</f>
        <v>42899</v>
      </c>
      <c r="L38" s="5" t="s">
        <v>58</v>
      </c>
      <c r="M38" s="5" t="s">
        <v>79</v>
      </c>
      <c r="N38" s="5" t="s">
        <v>226</v>
      </c>
    </row>
    <row r="39" spans="1:14" x14ac:dyDescent="0.45">
      <c r="A39" s="4">
        <v>1390522</v>
      </c>
      <c r="B39" s="5" t="s">
        <v>28</v>
      </c>
      <c r="C39" s="6">
        <f>DATE(2017,6,11)</f>
        <v>42897</v>
      </c>
      <c r="D39" s="5" t="s">
        <v>29</v>
      </c>
      <c r="E39" s="5" t="s">
        <v>30</v>
      </c>
      <c r="F39" s="7">
        <v>28612.5</v>
      </c>
      <c r="G39" s="7">
        <v>0</v>
      </c>
      <c r="H39" s="5" t="s">
        <v>31</v>
      </c>
      <c r="I39" s="5" t="s">
        <v>32</v>
      </c>
      <c r="J39" s="5" t="s">
        <v>32</v>
      </c>
      <c r="K39" s="6">
        <f>DATE(2017,6,13)</f>
        <v>42899</v>
      </c>
      <c r="L39" s="5" t="s">
        <v>80</v>
      </c>
      <c r="M39" s="5" t="s">
        <v>79</v>
      </c>
      <c r="N39" s="5" t="s">
        <v>226</v>
      </c>
    </row>
    <row r="40" spans="1:14" x14ac:dyDescent="0.45">
      <c r="A40" s="4">
        <v>1390525</v>
      </c>
      <c r="B40" s="5" t="s">
        <v>28</v>
      </c>
      <c r="C40" s="6">
        <f>DATE(2017,6,11)</f>
        <v>42897</v>
      </c>
      <c r="D40" s="5" t="s">
        <v>36</v>
      </c>
      <c r="E40" s="5" t="s">
        <v>30</v>
      </c>
      <c r="F40" s="7">
        <v>12000</v>
      </c>
      <c r="G40" s="7">
        <v>0</v>
      </c>
      <c r="H40" s="5" t="s">
        <v>31</v>
      </c>
      <c r="I40" s="5" t="s">
        <v>32</v>
      </c>
      <c r="J40" s="5" t="s">
        <v>32</v>
      </c>
      <c r="K40" s="6">
        <f>DATE(2017,6,13)</f>
        <v>42899</v>
      </c>
      <c r="L40" s="5" t="s">
        <v>32</v>
      </c>
      <c r="M40" s="5" t="s">
        <v>81</v>
      </c>
      <c r="N40" s="5" t="s">
        <v>227</v>
      </c>
    </row>
    <row r="41" spans="1:14" x14ac:dyDescent="0.45">
      <c r="A41" s="4">
        <v>1394709</v>
      </c>
      <c r="B41" s="5" t="s">
        <v>28</v>
      </c>
      <c r="C41" s="6">
        <f>DATE(2017,6,11)</f>
        <v>42897</v>
      </c>
      <c r="D41" s="5" t="s">
        <v>29</v>
      </c>
      <c r="E41" s="5" t="s">
        <v>30</v>
      </c>
      <c r="F41" s="7">
        <v>49820</v>
      </c>
      <c r="G41" s="7">
        <v>0</v>
      </c>
      <c r="H41" s="5" t="s">
        <v>31</v>
      </c>
      <c r="I41" s="5" t="s">
        <v>32</v>
      </c>
      <c r="J41" s="5" t="s">
        <v>32</v>
      </c>
      <c r="K41" s="6">
        <f>DATE(2017,6,27)</f>
        <v>42913</v>
      </c>
      <c r="L41" s="5" t="s">
        <v>32</v>
      </c>
      <c r="M41" s="5" t="s">
        <v>82</v>
      </c>
      <c r="N41" s="5" t="s">
        <v>228</v>
      </c>
    </row>
    <row r="42" spans="1:14" x14ac:dyDescent="0.45">
      <c r="A42" s="4">
        <v>1397839</v>
      </c>
      <c r="B42" s="5" t="s">
        <v>28</v>
      </c>
      <c r="C42" s="6">
        <f>DATE(2017,7,9)</f>
        <v>42925</v>
      </c>
      <c r="D42" s="5" t="s">
        <v>41</v>
      </c>
      <c r="E42" s="5" t="s">
        <v>30</v>
      </c>
      <c r="F42" s="7">
        <v>1109.3</v>
      </c>
      <c r="G42" s="7">
        <v>0</v>
      </c>
      <c r="H42" s="5" t="s">
        <v>31</v>
      </c>
      <c r="I42" s="5" t="s">
        <v>32</v>
      </c>
      <c r="J42" s="5" t="s">
        <v>32</v>
      </c>
      <c r="K42" s="6">
        <f>DATE(2017,7,11)</f>
        <v>42927</v>
      </c>
      <c r="L42" s="5" t="s">
        <v>42</v>
      </c>
      <c r="M42" s="5" t="s">
        <v>83</v>
      </c>
      <c r="N42" s="5" t="s">
        <v>226</v>
      </c>
    </row>
    <row r="43" spans="1:14" x14ac:dyDescent="0.45">
      <c r="A43" s="4">
        <v>1397839</v>
      </c>
      <c r="B43" s="5" t="s">
        <v>28</v>
      </c>
      <c r="C43" s="6">
        <f>DATE(2017,7,9)</f>
        <v>42925</v>
      </c>
      <c r="D43" s="5" t="s">
        <v>29</v>
      </c>
      <c r="E43" s="5" t="s">
        <v>30</v>
      </c>
      <c r="F43" s="7">
        <v>12791.87</v>
      </c>
      <c r="G43" s="7">
        <v>0</v>
      </c>
      <c r="H43" s="5" t="s">
        <v>31</v>
      </c>
      <c r="I43" s="5" t="s">
        <v>32</v>
      </c>
      <c r="J43" s="5" t="s">
        <v>32</v>
      </c>
      <c r="K43" s="6">
        <f>DATE(2017,7,11)</f>
        <v>42927</v>
      </c>
      <c r="L43" s="5" t="s">
        <v>58</v>
      </c>
      <c r="M43" s="5" t="s">
        <v>83</v>
      </c>
      <c r="N43" s="5" t="s">
        <v>226</v>
      </c>
    </row>
    <row r="44" spans="1:14" x14ac:dyDescent="0.45">
      <c r="A44" s="4">
        <v>1399866</v>
      </c>
      <c r="B44" s="5" t="s">
        <v>28</v>
      </c>
      <c r="C44" s="6">
        <f>DATE(2017,6,12)</f>
        <v>42898</v>
      </c>
      <c r="D44" s="5" t="s">
        <v>29</v>
      </c>
      <c r="E44" s="5" t="s">
        <v>30</v>
      </c>
      <c r="F44" s="7">
        <v>31080.9</v>
      </c>
      <c r="G44" s="7">
        <v>0</v>
      </c>
      <c r="H44" s="5" t="s">
        <v>31</v>
      </c>
      <c r="I44" s="5" t="s">
        <v>32</v>
      </c>
      <c r="J44" s="5" t="s">
        <v>32</v>
      </c>
      <c r="K44" s="6">
        <f>DATE(2017,7,18)</f>
        <v>42934</v>
      </c>
      <c r="L44" s="5" t="s">
        <v>32</v>
      </c>
      <c r="M44" s="5" t="s">
        <v>84</v>
      </c>
      <c r="N44" s="5" t="s">
        <v>227</v>
      </c>
    </row>
    <row r="45" spans="1:14" x14ac:dyDescent="0.45">
      <c r="A45" s="4">
        <v>1402449</v>
      </c>
      <c r="B45" s="5" t="s">
        <v>28</v>
      </c>
      <c r="C45" s="6">
        <f t="shared" ref="C45:C55" si="1">DATE(2017,7,9)</f>
        <v>42925</v>
      </c>
      <c r="D45" s="5" t="s">
        <v>36</v>
      </c>
      <c r="E45" s="5" t="s">
        <v>30</v>
      </c>
      <c r="F45" s="7">
        <v>11000</v>
      </c>
      <c r="G45" s="7">
        <v>0</v>
      </c>
      <c r="H45" s="5" t="s">
        <v>31</v>
      </c>
      <c r="I45" s="5" t="s">
        <v>32</v>
      </c>
      <c r="J45" s="5" t="s">
        <v>32</v>
      </c>
      <c r="K45" s="6">
        <f>DATE(2017,7,25)</f>
        <v>42941</v>
      </c>
      <c r="L45" s="5" t="s">
        <v>32</v>
      </c>
      <c r="M45" s="5" t="s">
        <v>85</v>
      </c>
      <c r="N45" s="5" t="s">
        <v>227</v>
      </c>
    </row>
    <row r="46" spans="1:14" x14ac:dyDescent="0.45">
      <c r="A46" s="4">
        <v>1402773</v>
      </c>
      <c r="B46" s="5" t="s">
        <v>28</v>
      </c>
      <c r="C46" s="6">
        <f t="shared" si="1"/>
        <v>42925</v>
      </c>
      <c r="D46" s="5" t="s">
        <v>86</v>
      </c>
      <c r="E46" s="5" t="s">
        <v>30</v>
      </c>
      <c r="F46" s="7">
        <v>0</v>
      </c>
      <c r="G46" s="7">
        <v>1130.9000000000001</v>
      </c>
      <c r="H46" s="5" t="s">
        <v>31</v>
      </c>
      <c r="I46" s="5" t="s">
        <v>32</v>
      </c>
      <c r="J46" s="5" t="s">
        <v>32</v>
      </c>
      <c r="K46" s="6">
        <f>DATE(2017,7,26)</f>
        <v>42942</v>
      </c>
      <c r="L46" s="5" t="s">
        <v>87</v>
      </c>
      <c r="M46" s="5" t="s">
        <v>88</v>
      </c>
      <c r="N46" s="5" t="s">
        <v>226</v>
      </c>
    </row>
    <row r="47" spans="1:14" x14ac:dyDescent="0.45">
      <c r="A47" s="4">
        <v>1402809</v>
      </c>
      <c r="B47" s="5" t="s">
        <v>28</v>
      </c>
      <c r="C47" s="6">
        <f t="shared" si="1"/>
        <v>42925</v>
      </c>
      <c r="D47" s="5" t="s">
        <v>86</v>
      </c>
      <c r="E47" s="5" t="s">
        <v>30</v>
      </c>
      <c r="F47" s="7">
        <v>0</v>
      </c>
      <c r="G47" s="7">
        <v>1899.55</v>
      </c>
      <c r="H47" s="5" t="s">
        <v>31</v>
      </c>
      <c r="I47" s="5" t="s">
        <v>32</v>
      </c>
      <c r="J47" s="5" t="s">
        <v>32</v>
      </c>
      <c r="K47" s="6">
        <f>DATE(2017,7,26)</f>
        <v>42942</v>
      </c>
      <c r="L47" s="5" t="s">
        <v>89</v>
      </c>
      <c r="M47" s="5" t="s">
        <v>90</v>
      </c>
      <c r="N47" s="5" t="s">
        <v>226</v>
      </c>
    </row>
    <row r="48" spans="1:14" x14ac:dyDescent="0.45">
      <c r="A48" s="4">
        <v>1404081</v>
      </c>
      <c r="B48" s="5" t="s">
        <v>28</v>
      </c>
      <c r="C48" s="6">
        <f t="shared" si="1"/>
        <v>42925</v>
      </c>
      <c r="D48" s="5" t="s">
        <v>29</v>
      </c>
      <c r="E48" s="5" t="s">
        <v>30</v>
      </c>
      <c r="F48" s="7">
        <v>118817</v>
      </c>
      <c r="G48" s="7">
        <v>0</v>
      </c>
      <c r="H48" s="5" t="s">
        <v>31</v>
      </c>
      <c r="I48" s="5" t="s">
        <v>32</v>
      </c>
      <c r="J48" s="5" t="s">
        <v>32</v>
      </c>
      <c r="K48" s="6">
        <f>DATE(2017,7,31)</f>
        <v>42947</v>
      </c>
      <c r="L48" s="5" t="s">
        <v>91</v>
      </c>
      <c r="M48" s="5" t="s">
        <v>92</v>
      </c>
      <c r="N48" s="5" t="s">
        <v>228</v>
      </c>
    </row>
    <row r="49" spans="1:14" x14ac:dyDescent="0.45">
      <c r="A49" s="4">
        <v>1404081</v>
      </c>
      <c r="B49" s="5" t="s">
        <v>28</v>
      </c>
      <c r="C49" s="6">
        <f t="shared" si="1"/>
        <v>42925</v>
      </c>
      <c r="D49" s="5" t="s">
        <v>29</v>
      </c>
      <c r="E49" s="5" t="s">
        <v>30</v>
      </c>
      <c r="F49" s="7">
        <v>10700</v>
      </c>
      <c r="G49" s="7">
        <v>0</v>
      </c>
      <c r="H49" s="5" t="s">
        <v>31</v>
      </c>
      <c r="I49" s="5" t="s">
        <v>32</v>
      </c>
      <c r="J49" s="5" t="s">
        <v>32</v>
      </c>
      <c r="K49" s="6">
        <f>DATE(2017,7,31)</f>
        <v>42947</v>
      </c>
      <c r="L49" s="5" t="s">
        <v>93</v>
      </c>
      <c r="M49" s="5" t="s">
        <v>92</v>
      </c>
      <c r="N49" s="5" t="s">
        <v>228</v>
      </c>
    </row>
    <row r="50" spans="1:14" x14ac:dyDescent="0.45">
      <c r="A50" s="4">
        <v>1404081</v>
      </c>
      <c r="B50" s="5" t="s">
        <v>28</v>
      </c>
      <c r="C50" s="6">
        <f t="shared" si="1"/>
        <v>42925</v>
      </c>
      <c r="D50" s="5" t="s">
        <v>29</v>
      </c>
      <c r="E50" s="5" t="s">
        <v>30</v>
      </c>
      <c r="F50" s="7">
        <v>19500</v>
      </c>
      <c r="G50" s="7">
        <v>0</v>
      </c>
      <c r="H50" s="5" t="s">
        <v>31</v>
      </c>
      <c r="I50" s="5" t="s">
        <v>32</v>
      </c>
      <c r="J50" s="5" t="s">
        <v>32</v>
      </c>
      <c r="K50" s="6">
        <f>DATE(2017,7,31)</f>
        <v>42947</v>
      </c>
      <c r="L50" s="5" t="s">
        <v>94</v>
      </c>
      <c r="M50" s="5" t="s">
        <v>92</v>
      </c>
      <c r="N50" s="5" t="s">
        <v>228</v>
      </c>
    </row>
    <row r="51" spans="1:14" x14ac:dyDescent="0.45">
      <c r="A51" s="4">
        <v>1404081</v>
      </c>
      <c r="B51" s="5" t="s">
        <v>28</v>
      </c>
      <c r="C51" s="6">
        <f t="shared" si="1"/>
        <v>42925</v>
      </c>
      <c r="D51" s="5" t="s">
        <v>29</v>
      </c>
      <c r="E51" s="5" t="s">
        <v>30</v>
      </c>
      <c r="F51" s="7">
        <v>2000</v>
      </c>
      <c r="G51" s="7">
        <v>0</v>
      </c>
      <c r="H51" s="5" t="s">
        <v>31</v>
      </c>
      <c r="I51" s="5" t="s">
        <v>32</v>
      </c>
      <c r="J51" s="5" t="s">
        <v>32</v>
      </c>
      <c r="K51" s="6">
        <f>DATE(2017,7,31)</f>
        <v>42947</v>
      </c>
      <c r="L51" s="5" t="s">
        <v>95</v>
      </c>
      <c r="M51" s="5" t="s">
        <v>92</v>
      </c>
      <c r="N51" s="5" t="s">
        <v>228</v>
      </c>
    </row>
    <row r="52" spans="1:14" x14ac:dyDescent="0.45">
      <c r="A52" s="4">
        <v>1404081</v>
      </c>
      <c r="B52" s="5" t="s">
        <v>28</v>
      </c>
      <c r="C52" s="6">
        <f t="shared" si="1"/>
        <v>42925</v>
      </c>
      <c r="D52" s="5" t="s">
        <v>29</v>
      </c>
      <c r="E52" s="5" t="s">
        <v>30</v>
      </c>
      <c r="F52" s="7">
        <v>11500</v>
      </c>
      <c r="G52" s="7">
        <v>0</v>
      </c>
      <c r="H52" s="5" t="s">
        <v>31</v>
      </c>
      <c r="I52" s="5" t="s">
        <v>32</v>
      </c>
      <c r="J52" s="5" t="s">
        <v>32</v>
      </c>
      <c r="K52" s="6">
        <f>DATE(2017,7,31)</f>
        <v>42947</v>
      </c>
      <c r="L52" s="5" t="s">
        <v>96</v>
      </c>
      <c r="M52" s="5" t="s">
        <v>92</v>
      </c>
      <c r="N52" s="5" t="s">
        <v>228</v>
      </c>
    </row>
    <row r="53" spans="1:14" x14ac:dyDescent="0.45">
      <c r="A53" s="4">
        <v>1404323</v>
      </c>
      <c r="B53" s="5" t="s">
        <v>28</v>
      </c>
      <c r="C53" s="6">
        <f t="shared" si="1"/>
        <v>42925</v>
      </c>
      <c r="D53" s="5" t="s">
        <v>29</v>
      </c>
      <c r="E53" s="5" t="s">
        <v>30</v>
      </c>
      <c r="F53" s="7">
        <v>0</v>
      </c>
      <c r="G53" s="7">
        <v>19500</v>
      </c>
      <c r="H53" s="5" t="s">
        <v>31</v>
      </c>
      <c r="I53" s="5" t="s">
        <v>32</v>
      </c>
      <c r="J53" s="5" t="s">
        <v>32</v>
      </c>
      <c r="K53" s="6">
        <f>DATE(2017,8,1)</f>
        <v>42948</v>
      </c>
      <c r="L53" s="5" t="s">
        <v>39</v>
      </c>
      <c r="M53" s="5" t="s">
        <v>97</v>
      </c>
      <c r="N53" s="5" t="s">
        <v>228</v>
      </c>
    </row>
    <row r="54" spans="1:14" x14ac:dyDescent="0.45">
      <c r="A54" s="4">
        <v>1404323</v>
      </c>
      <c r="B54" s="5" t="s">
        <v>28</v>
      </c>
      <c r="C54" s="6">
        <f t="shared" si="1"/>
        <v>42925</v>
      </c>
      <c r="D54" s="5" t="s">
        <v>29</v>
      </c>
      <c r="E54" s="5" t="s">
        <v>30</v>
      </c>
      <c r="F54" s="7">
        <v>0</v>
      </c>
      <c r="G54" s="7">
        <v>2000</v>
      </c>
      <c r="H54" s="5" t="s">
        <v>31</v>
      </c>
      <c r="I54" s="5" t="s">
        <v>32</v>
      </c>
      <c r="J54" s="5" t="s">
        <v>32</v>
      </c>
      <c r="K54" s="6">
        <f>DATE(2017,8,1)</f>
        <v>42948</v>
      </c>
      <c r="L54" s="5" t="s">
        <v>98</v>
      </c>
      <c r="M54" s="5" t="s">
        <v>97</v>
      </c>
      <c r="N54" s="5" t="s">
        <v>228</v>
      </c>
    </row>
    <row r="55" spans="1:14" x14ac:dyDescent="0.45">
      <c r="A55" s="4">
        <v>1404323</v>
      </c>
      <c r="B55" s="5" t="s">
        <v>28</v>
      </c>
      <c r="C55" s="6">
        <f t="shared" si="1"/>
        <v>42925</v>
      </c>
      <c r="D55" s="5" t="s">
        <v>29</v>
      </c>
      <c r="E55" s="5" t="s">
        <v>30</v>
      </c>
      <c r="F55" s="7">
        <v>0</v>
      </c>
      <c r="G55" s="7">
        <v>11500</v>
      </c>
      <c r="H55" s="5" t="s">
        <v>31</v>
      </c>
      <c r="I55" s="5" t="s">
        <v>32</v>
      </c>
      <c r="J55" s="5" t="s">
        <v>32</v>
      </c>
      <c r="K55" s="6">
        <f>DATE(2017,8,1)</f>
        <v>42948</v>
      </c>
      <c r="L55" s="5" t="s">
        <v>58</v>
      </c>
      <c r="M55" s="5" t="s">
        <v>97</v>
      </c>
      <c r="N55" s="5" t="s">
        <v>228</v>
      </c>
    </row>
    <row r="56" spans="1:14" x14ac:dyDescent="0.45">
      <c r="A56" s="4">
        <v>1407651</v>
      </c>
      <c r="B56" s="5" t="s">
        <v>28</v>
      </c>
      <c r="C56" s="6">
        <f t="shared" ref="C56:C62" si="2">DATE(2017,8,6)</f>
        <v>42953</v>
      </c>
      <c r="D56" s="5" t="s">
        <v>29</v>
      </c>
      <c r="E56" s="5" t="s">
        <v>30</v>
      </c>
      <c r="F56" s="7">
        <v>126.41</v>
      </c>
      <c r="G56" s="7">
        <v>0</v>
      </c>
      <c r="H56" s="5" t="s">
        <v>31</v>
      </c>
      <c r="I56" s="5" t="s">
        <v>32</v>
      </c>
      <c r="J56" s="5" t="s">
        <v>32</v>
      </c>
      <c r="K56" s="6">
        <f>DATE(2017,8,15)</f>
        <v>42962</v>
      </c>
      <c r="L56" s="5" t="s">
        <v>35</v>
      </c>
      <c r="M56" s="5" t="s">
        <v>99</v>
      </c>
      <c r="N56" s="5" t="s">
        <v>226</v>
      </c>
    </row>
    <row r="57" spans="1:14" x14ac:dyDescent="0.45">
      <c r="A57" s="4">
        <v>1410058</v>
      </c>
      <c r="B57" s="5" t="s">
        <v>28</v>
      </c>
      <c r="C57" s="6">
        <f t="shared" si="2"/>
        <v>42953</v>
      </c>
      <c r="D57" s="5" t="s">
        <v>36</v>
      </c>
      <c r="E57" s="5" t="s">
        <v>30</v>
      </c>
      <c r="F57" s="7">
        <v>11000</v>
      </c>
      <c r="G57" s="7">
        <v>0</v>
      </c>
      <c r="H57" s="5" t="s">
        <v>31</v>
      </c>
      <c r="I57" s="5" t="s">
        <v>32</v>
      </c>
      <c r="J57" s="5" t="s">
        <v>32</v>
      </c>
      <c r="K57" s="6">
        <f>DATE(2017,8,23)</f>
        <v>42970</v>
      </c>
      <c r="L57" s="5" t="s">
        <v>32</v>
      </c>
      <c r="M57" s="5" t="s">
        <v>100</v>
      </c>
      <c r="N57" s="5" t="s">
        <v>227</v>
      </c>
    </row>
    <row r="58" spans="1:14" x14ac:dyDescent="0.45">
      <c r="A58" s="4">
        <v>1411832</v>
      </c>
      <c r="B58" s="5" t="s">
        <v>28</v>
      </c>
      <c r="C58" s="6">
        <f t="shared" si="2"/>
        <v>42953</v>
      </c>
      <c r="D58" s="5" t="s">
        <v>29</v>
      </c>
      <c r="E58" s="5" t="s">
        <v>30</v>
      </c>
      <c r="F58" s="7">
        <v>19749</v>
      </c>
      <c r="G58" s="7">
        <v>0</v>
      </c>
      <c r="H58" s="5" t="s">
        <v>31</v>
      </c>
      <c r="I58" s="5" t="s">
        <v>32</v>
      </c>
      <c r="J58" s="5" t="s">
        <v>32</v>
      </c>
      <c r="K58" s="6">
        <f>DATE(2017,8,29)</f>
        <v>42976</v>
      </c>
      <c r="L58" s="5" t="s">
        <v>101</v>
      </c>
      <c r="M58" s="5" t="s">
        <v>102</v>
      </c>
      <c r="N58" s="5" t="s">
        <v>228</v>
      </c>
    </row>
    <row r="59" spans="1:14" x14ac:dyDescent="0.45">
      <c r="A59" s="4">
        <v>1411832</v>
      </c>
      <c r="B59" s="5" t="s">
        <v>28</v>
      </c>
      <c r="C59" s="6">
        <f t="shared" si="2"/>
        <v>42953</v>
      </c>
      <c r="D59" s="5" t="s">
        <v>29</v>
      </c>
      <c r="E59" s="5" t="s">
        <v>30</v>
      </c>
      <c r="F59" s="7">
        <v>1684</v>
      </c>
      <c r="G59" s="7">
        <v>0</v>
      </c>
      <c r="H59" s="5" t="s">
        <v>31</v>
      </c>
      <c r="I59" s="5" t="s">
        <v>32</v>
      </c>
      <c r="J59" s="5" t="s">
        <v>32</v>
      </c>
      <c r="K59" s="6">
        <f>DATE(2017,8,29)</f>
        <v>42976</v>
      </c>
      <c r="L59" s="5" t="s">
        <v>103</v>
      </c>
      <c r="M59" s="5" t="s">
        <v>102</v>
      </c>
      <c r="N59" s="5" t="s">
        <v>228</v>
      </c>
    </row>
    <row r="60" spans="1:14" x14ac:dyDescent="0.45">
      <c r="A60" s="4">
        <v>1411832</v>
      </c>
      <c r="B60" s="5" t="s">
        <v>28</v>
      </c>
      <c r="C60" s="6">
        <f t="shared" si="2"/>
        <v>42953</v>
      </c>
      <c r="D60" s="5" t="s">
        <v>29</v>
      </c>
      <c r="E60" s="5" t="s">
        <v>30</v>
      </c>
      <c r="F60" s="7">
        <v>19500</v>
      </c>
      <c r="G60" s="7">
        <v>0</v>
      </c>
      <c r="H60" s="5" t="s">
        <v>31</v>
      </c>
      <c r="I60" s="5" t="s">
        <v>32</v>
      </c>
      <c r="J60" s="5" t="s">
        <v>32</v>
      </c>
      <c r="K60" s="6">
        <f>DATE(2017,8,29)</f>
        <v>42976</v>
      </c>
      <c r="L60" s="5" t="s">
        <v>104</v>
      </c>
      <c r="M60" s="5" t="s">
        <v>102</v>
      </c>
      <c r="N60" s="5" t="s">
        <v>228</v>
      </c>
    </row>
    <row r="61" spans="1:14" x14ac:dyDescent="0.45">
      <c r="A61" s="4">
        <v>1411832</v>
      </c>
      <c r="B61" s="5" t="s">
        <v>28</v>
      </c>
      <c r="C61" s="6">
        <f t="shared" si="2"/>
        <v>42953</v>
      </c>
      <c r="D61" s="5" t="s">
        <v>29</v>
      </c>
      <c r="E61" s="5" t="s">
        <v>30</v>
      </c>
      <c r="F61" s="7">
        <v>2000</v>
      </c>
      <c r="G61" s="7">
        <v>0</v>
      </c>
      <c r="H61" s="5" t="s">
        <v>31</v>
      </c>
      <c r="I61" s="5" t="s">
        <v>32</v>
      </c>
      <c r="J61" s="5" t="s">
        <v>32</v>
      </c>
      <c r="K61" s="6">
        <f>DATE(2017,8,29)</f>
        <v>42976</v>
      </c>
      <c r="L61" s="5" t="s">
        <v>105</v>
      </c>
      <c r="M61" s="5" t="s">
        <v>102</v>
      </c>
      <c r="N61" s="5" t="s">
        <v>228</v>
      </c>
    </row>
    <row r="62" spans="1:14" x14ac:dyDescent="0.45">
      <c r="A62" s="4">
        <v>1411832</v>
      </c>
      <c r="B62" s="5" t="s">
        <v>28</v>
      </c>
      <c r="C62" s="6">
        <f t="shared" si="2"/>
        <v>42953</v>
      </c>
      <c r="D62" s="5" t="s">
        <v>29</v>
      </c>
      <c r="E62" s="5" t="s">
        <v>30</v>
      </c>
      <c r="F62" s="7">
        <v>11500</v>
      </c>
      <c r="G62" s="7">
        <v>0</v>
      </c>
      <c r="H62" s="5" t="s">
        <v>31</v>
      </c>
      <c r="I62" s="5" t="s">
        <v>32</v>
      </c>
      <c r="J62" s="5" t="s">
        <v>32</v>
      </c>
      <c r="K62" s="6">
        <f>DATE(2017,8,29)</f>
        <v>42976</v>
      </c>
      <c r="L62" s="5" t="s">
        <v>106</v>
      </c>
      <c r="M62" s="5" t="s">
        <v>102</v>
      </c>
      <c r="N62" s="5" t="s">
        <v>228</v>
      </c>
    </row>
    <row r="63" spans="1:14" x14ac:dyDescent="0.45">
      <c r="A63" s="4">
        <v>1413716</v>
      </c>
      <c r="B63" s="5" t="s">
        <v>28</v>
      </c>
      <c r="C63" s="6">
        <f t="shared" ref="C63:C72" si="3">DATE(2017,9,3)</f>
        <v>42981</v>
      </c>
      <c r="D63" s="5" t="s">
        <v>29</v>
      </c>
      <c r="E63" s="5" t="s">
        <v>30</v>
      </c>
      <c r="F63" s="7">
        <v>15211.49</v>
      </c>
      <c r="G63" s="7">
        <v>0</v>
      </c>
      <c r="H63" s="5" t="s">
        <v>31</v>
      </c>
      <c r="I63" s="5" t="s">
        <v>32</v>
      </c>
      <c r="J63" s="5" t="s">
        <v>32</v>
      </c>
      <c r="K63" s="6">
        <f>DATE(2017,9,5)</f>
        <v>42983</v>
      </c>
      <c r="L63" s="5" t="s">
        <v>58</v>
      </c>
      <c r="M63" s="5" t="s">
        <v>107</v>
      </c>
      <c r="N63" s="5" t="s">
        <v>226</v>
      </c>
    </row>
    <row r="64" spans="1:14" x14ac:dyDescent="0.45">
      <c r="A64" s="4">
        <v>1413716</v>
      </c>
      <c r="B64" s="5" t="s">
        <v>28</v>
      </c>
      <c r="C64" s="6">
        <f t="shared" si="3"/>
        <v>42981</v>
      </c>
      <c r="D64" s="5" t="s">
        <v>29</v>
      </c>
      <c r="E64" s="5" t="s">
        <v>30</v>
      </c>
      <c r="F64" s="7">
        <v>10832.5</v>
      </c>
      <c r="G64" s="7">
        <v>0</v>
      </c>
      <c r="H64" s="5" t="s">
        <v>31</v>
      </c>
      <c r="I64" s="5" t="s">
        <v>32</v>
      </c>
      <c r="J64" s="5" t="s">
        <v>32</v>
      </c>
      <c r="K64" s="6">
        <f>DATE(2017,9,5)</f>
        <v>42983</v>
      </c>
      <c r="L64" s="5" t="s">
        <v>80</v>
      </c>
      <c r="M64" s="5" t="s">
        <v>107</v>
      </c>
      <c r="N64" s="5" t="s">
        <v>226</v>
      </c>
    </row>
    <row r="65" spans="1:14" x14ac:dyDescent="0.45">
      <c r="A65" s="4">
        <v>1413716</v>
      </c>
      <c r="B65" s="5" t="s">
        <v>28</v>
      </c>
      <c r="C65" s="6">
        <f t="shared" si="3"/>
        <v>42981</v>
      </c>
      <c r="D65" s="5" t="s">
        <v>29</v>
      </c>
      <c r="E65" s="5" t="s">
        <v>30</v>
      </c>
      <c r="F65" s="7">
        <v>1952.55</v>
      </c>
      <c r="G65" s="7">
        <v>0</v>
      </c>
      <c r="H65" s="5" t="s">
        <v>31</v>
      </c>
      <c r="I65" s="5" t="s">
        <v>32</v>
      </c>
      <c r="J65" s="5" t="s">
        <v>32</v>
      </c>
      <c r="K65" s="6">
        <f>DATE(2017,9,5)</f>
        <v>42983</v>
      </c>
      <c r="L65" s="5" t="s">
        <v>33</v>
      </c>
      <c r="M65" s="5" t="s">
        <v>107</v>
      </c>
      <c r="N65" s="5" t="s">
        <v>226</v>
      </c>
    </row>
    <row r="66" spans="1:14" x14ac:dyDescent="0.45">
      <c r="A66" s="4">
        <v>1414036</v>
      </c>
      <c r="B66" s="5" t="s">
        <v>28</v>
      </c>
      <c r="C66" s="6">
        <f t="shared" si="3"/>
        <v>42981</v>
      </c>
      <c r="D66" s="5" t="s">
        <v>29</v>
      </c>
      <c r="E66" s="5" t="s">
        <v>30</v>
      </c>
      <c r="F66" s="7">
        <v>0</v>
      </c>
      <c r="G66" s="7">
        <v>11500</v>
      </c>
      <c r="H66" s="5" t="s">
        <v>31</v>
      </c>
      <c r="I66" s="5" t="s">
        <v>32</v>
      </c>
      <c r="J66" s="5" t="s">
        <v>32</v>
      </c>
      <c r="K66" s="6">
        <f>DATE(2017,9,7)</f>
        <v>42985</v>
      </c>
      <c r="L66" s="5" t="s">
        <v>58</v>
      </c>
      <c r="M66" s="5" t="s">
        <v>108</v>
      </c>
      <c r="N66" s="5" t="s">
        <v>228</v>
      </c>
    </row>
    <row r="67" spans="1:14" x14ac:dyDescent="0.45">
      <c r="A67" s="4">
        <v>1414036</v>
      </c>
      <c r="B67" s="5" t="s">
        <v>28</v>
      </c>
      <c r="C67" s="6">
        <f t="shared" si="3"/>
        <v>42981</v>
      </c>
      <c r="D67" s="5" t="s">
        <v>29</v>
      </c>
      <c r="E67" s="5" t="s">
        <v>30</v>
      </c>
      <c r="F67" s="7">
        <v>0</v>
      </c>
      <c r="G67" s="7">
        <v>10700</v>
      </c>
      <c r="H67" s="5" t="s">
        <v>31</v>
      </c>
      <c r="I67" s="5" t="s">
        <v>32</v>
      </c>
      <c r="J67" s="5" t="s">
        <v>32</v>
      </c>
      <c r="K67" s="6">
        <f>DATE(2017,9,7)</f>
        <v>42985</v>
      </c>
      <c r="L67" s="5" t="s">
        <v>109</v>
      </c>
      <c r="M67" s="5" t="s">
        <v>108</v>
      </c>
      <c r="N67" s="5" t="s">
        <v>228</v>
      </c>
    </row>
    <row r="68" spans="1:14" x14ac:dyDescent="0.45">
      <c r="A68" s="4">
        <v>1414036</v>
      </c>
      <c r="B68" s="5" t="s">
        <v>28</v>
      </c>
      <c r="C68" s="6">
        <f t="shared" si="3"/>
        <v>42981</v>
      </c>
      <c r="D68" s="5" t="s">
        <v>29</v>
      </c>
      <c r="E68" s="5" t="s">
        <v>30</v>
      </c>
      <c r="F68" s="7">
        <v>0</v>
      </c>
      <c r="G68" s="7">
        <v>2000</v>
      </c>
      <c r="H68" s="5" t="s">
        <v>31</v>
      </c>
      <c r="I68" s="5" t="s">
        <v>32</v>
      </c>
      <c r="J68" s="5" t="s">
        <v>32</v>
      </c>
      <c r="K68" s="6">
        <f>DATE(2017,9,7)</f>
        <v>42985</v>
      </c>
      <c r="L68" s="5" t="s">
        <v>98</v>
      </c>
      <c r="M68" s="5" t="s">
        <v>108</v>
      </c>
      <c r="N68" s="5" t="s">
        <v>228</v>
      </c>
    </row>
    <row r="69" spans="1:14" x14ac:dyDescent="0.45">
      <c r="A69" s="4">
        <v>1415064</v>
      </c>
      <c r="B69" s="5" t="s">
        <v>50</v>
      </c>
      <c r="C69" s="6">
        <f t="shared" si="3"/>
        <v>42981</v>
      </c>
      <c r="D69" s="5" t="s">
        <v>29</v>
      </c>
      <c r="E69" s="5" t="s">
        <v>30</v>
      </c>
      <c r="F69" s="7">
        <v>2818.29</v>
      </c>
      <c r="G69" s="7">
        <v>0</v>
      </c>
      <c r="H69" s="5" t="s">
        <v>31</v>
      </c>
      <c r="I69" s="5" t="s">
        <v>110</v>
      </c>
      <c r="J69" s="5" t="s">
        <v>69</v>
      </c>
      <c r="K69" s="6">
        <f>DATE(2017,9,8)</f>
        <v>42986</v>
      </c>
      <c r="L69" s="5" t="s">
        <v>54</v>
      </c>
      <c r="M69" s="5" t="s">
        <v>55</v>
      </c>
      <c r="N69" s="5" t="s">
        <v>228</v>
      </c>
    </row>
    <row r="70" spans="1:14" x14ac:dyDescent="0.45">
      <c r="A70" s="4">
        <v>1417381</v>
      </c>
      <c r="B70" s="5" t="s">
        <v>50</v>
      </c>
      <c r="C70" s="6">
        <f t="shared" si="3"/>
        <v>42981</v>
      </c>
      <c r="D70" s="5" t="s">
        <v>29</v>
      </c>
      <c r="E70" s="5" t="s">
        <v>30</v>
      </c>
      <c r="F70" s="7">
        <v>1219.3499999999999</v>
      </c>
      <c r="G70" s="7">
        <v>0</v>
      </c>
      <c r="H70" s="5" t="s">
        <v>31</v>
      </c>
      <c r="I70" s="5" t="s">
        <v>111</v>
      </c>
      <c r="J70" s="5" t="s">
        <v>112</v>
      </c>
      <c r="K70" s="6">
        <f>DATE(2017,9,18)</f>
        <v>42996</v>
      </c>
      <c r="L70" s="5" t="s">
        <v>54</v>
      </c>
      <c r="M70" s="5" t="s">
        <v>55</v>
      </c>
      <c r="N70" s="5" t="s">
        <v>226</v>
      </c>
    </row>
    <row r="71" spans="1:14" x14ac:dyDescent="0.45">
      <c r="A71" s="4">
        <v>1417655</v>
      </c>
      <c r="B71" s="5" t="s">
        <v>28</v>
      </c>
      <c r="C71" s="6">
        <f t="shared" si="3"/>
        <v>42981</v>
      </c>
      <c r="D71" s="5" t="s">
        <v>29</v>
      </c>
      <c r="E71" s="5" t="s">
        <v>30</v>
      </c>
      <c r="F71" s="7">
        <v>16877.650000000001</v>
      </c>
      <c r="G71" s="7">
        <v>0</v>
      </c>
      <c r="H71" s="5" t="s">
        <v>31</v>
      </c>
      <c r="I71" s="5" t="s">
        <v>32</v>
      </c>
      <c r="J71" s="5" t="s">
        <v>32</v>
      </c>
      <c r="K71" s="6">
        <f>DATE(2017,9,19)</f>
        <v>42997</v>
      </c>
      <c r="L71" s="5" t="s">
        <v>32</v>
      </c>
      <c r="M71" s="5" t="s">
        <v>113</v>
      </c>
      <c r="N71" s="5" t="s">
        <v>227</v>
      </c>
    </row>
    <row r="72" spans="1:14" x14ac:dyDescent="0.45">
      <c r="A72" s="4">
        <v>1418448</v>
      </c>
      <c r="B72" s="5" t="s">
        <v>28</v>
      </c>
      <c r="C72" s="6">
        <f t="shared" si="3"/>
        <v>42981</v>
      </c>
      <c r="D72" s="5" t="s">
        <v>36</v>
      </c>
      <c r="E72" s="5" t="s">
        <v>30</v>
      </c>
      <c r="F72" s="7">
        <v>11000</v>
      </c>
      <c r="G72" s="7">
        <v>0</v>
      </c>
      <c r="H72" s="5" t="s">
        <v>31</v>
      </c>
      <c r="I72" s="5" t="s">
        <v>32</v>
      </c>
      <c r="J72" s="5" t="s">
        <v>32</v>
      </c>
      <c r="K72" s="6">
        <f>DATE(2017,9,21)</f>
        <v>42999</v>
      </c>
      <c r="L72" s="5" t="s">
        <v>32</v>
      </c>
      <c r="M72" s="5" t="s">
        <v>114</v>
      </c>
      <c r="N72" s="5" t="s">
        <v>227</v>
      </c>
    </row>
    <row r="73" spans="1:14" x14ac:dyDescent="0.45">
      <c r="A73" s="4">
        <v>1418740</v>
      </c>
      <c r="B73" s="5" t="s">
        <v>28</v>
      </c>
      <c r="C73" s="6">
        <f t="shared" ref="C73:C81" si="4">DATE(2017,8,31)</f>
        <v>42978</v>
      </c>
      <c r="D73" s="5" t="s">
        <v>29</v>
      </c>
      <c r="E73" s="5" t="s">
        <v>30</v>
      </c>
      <c r="F73" s="7">
        <v>36624</v>
      </c>
      <c r="G73" s="7">
        <v>0</v>
      </c>
      <c r="H73" s="5" t="s">
        <v>31</v>
      </c>
      <c r="I73" s="5" t="s">
        <v>32</v>
      </c>
      <c r="J73" s="5" t="s">
        <v>32</v>
      </c>
      <c r="K73" s="6">
        <f t="shared" ref="K73:K81" si="5">DATE(2017,9,22)</f>
        <v>43000</v>
      </c>
      <c r="L73" s="5" t="s">
        <v>115</v>
      </c>
      <c r="M73" s="5" t="s">
        <v>116</v>
      </c>
      <c r="N73" s="5" t="s">
        <v>228</v>
      </c>
    </row>
    <row r="74" spans="1:14" x14ac:dyDescent="0.45">
      <c r="A74" s="4">
        <v>1418740</v>
      </c>
      <c r="B74" s="5" t="s">
        <v>28</v>
      </c>
      <c r="C74" s="6">
        <f t="shared" si="4"/>
        <v>42978</v>
      </c>
      <c r="D74" s="5" t="s">
        <v>29</v>
      </c>
      <c r="E74" s="5" t="s">
        <v>30</v>
      </c>
      <c r="F74" s="7">
        <v>2113</v>
      </c>
      <c r="G74" s="7">
        <v>0</v>
      </c>
      <c r="H74" s="5" t="s">
        <v>31</v>
      </c>
      <c r="I74" s="5" t="s">
        <v>32</v>
      </c>
      <c r="J74" s="5" t="s">
        <v>32</v>
      </c>
      <c r="K74" s="6">
        <f t="shared" si="5"/>
        <v>43000</v>
      </c>
      <c r="L74" s="5" t="s">
        <v>117</v>
      </c>
      <c r="M74" s="5" t="s">
        <v>116</v>
      </c>
      <c r="N74" s="5" t="s">
        <v>228</v>
      </c>
    </row>
    <row r="75" spans="1:14" x14ac:dyDescent="0.45">
      <c r="A75" s="4">
        <v>1418740</v>
      </c>
      <c r="B75" s="5" t="s">
        <v>28</v>
      </c>
      <c r="C75" s="6">
        <f t="shared" si="4"/>
        <v>42978</v>
      </c>
      <c r="D75" s="5" t="s">
        <v>29</v>
      </c>
      <c r="E75" s="5" t="s">
        <v>30</v>
      </c>
      <c r="F75" s="7">
        <v>1302</v>
      </c>
      <c r="G75" s="7">
        <v>0</v>
      </c>
      <c r="H75" s="5" t="s">
        <v>31</v>
      </c>
      <c r="I75" s="5" t="s">
        <v>32</v>
      </c>
      <c r="J75" s="5" t="s">
        <v>32</v>
      </c>
      <c r="K75" s="6">
        <f t="shared" si="5"/>
        <v>43000</v>
      </c>
      <c r="L75" s="5" t="s">
        <v>118</v>
      </c>
      <c r="M75" s="5" t="s">
        <v>116</v>
      </c>
      <c r="N75" s="5" t="s">
        <v>228</v>
      </c>
    </row>
    <row r="76" spans="1:14" x14ac:dyDescent="0.45">
      <c r="A76" s="4">
        <v>1418740</v>
      </c>
      <c r="B76" s="5" t="s">
        <v>28</v>
      </c>
      <c r="C76" s="6">
        <f t="shared" si="4"/>
        <v>42978</v>
      </c>
      <c r="D76" s="5" t="s">
        <v>29</v>
      </c>
      <c r="E76" s="5" t="s">
        <v>30</v>
      </c>
      <c r="F76" s="7">
        <v>10141</v>
      </c>
      <c r="G76" s="7">
        <v>0</v>
      </c>
      <c r="H76" s="5" t="s">
        <v>31</v>
      </c>
      <c r="I76" s="5" t="s">
        <v>32</v>
      </c>
      <c r="J76" s="5" t="s">
        <v>32</v>
      </c>
      <c r="K76" s="6">
        <f t="shared" si="5"/>
        <v>43000</v>
      </c>
      <c r="L76" s="5" t="s">
        <v>119</v>
      </c>
      <c r="M76" s="5" t="s">
        <v>116</v>
      </c>
      <c r="N76" s="5" t="s">
        <v>228</v>
      </c>
    </row>
    <row r="77" spans="1:14" x14ac:dyDescent="0.45">
      <c r="A77" s="4">
        <v>1418740</v>
      </c>
      <c r="B77" s="5" t="s">
        <v>28</v>
      </c>
      <c r="C77" s="6">
        <f t="shared" si="4"/>
        <v>42978</v>
      </c>
      <c r="D77" s="5" t="s">
        <v>29</v>
      </c>
      <c r="E77" s="5" t="s">
        <v>30</v>
      </c>
      <c r="F77" s="7">
        <v>5076.7700000000004</v>
      </c>
      <c r="G77" s="7">
        <v>0</v>
      </c>
      <c r="H77" s="5" t="s">
        <v>31</v>
      </c>
      <c r="I77" s="5" t="s">
        <v>32</v>
      </c>
      <c r="J77" s="5" t="s">
        <v>32</v>
      </c>
      <c r="K77" s="6">
        <f t="shared" si="5"/>
        <v>43000</v>
      </c>
      <c r="L77" s="5" t="s">
        <v>120</v>
      </c>
      <c r="M77" s="5" t="s">
        <v>116</v>
      </c>
      <c r="N77" s="5" t="s">
        <v>228</v>
      </c>
    </row>
    <row r="78" spans="1:14" x14ac:dyDescent="0.45">
      <c r="A78" s="4">
        <v>1418740</v>
      </c>
      <c r="B78" s="5" t="s">
        <v>28</v>
      </c>
      <c r="C78" s="6">
        <f t="shared" si="4"/>
        <v>42978</v>
      </c>
      <c r="D78" s="5" t="s">
        <v>29</v>
      </c>
      <c r="E78" s="5" t="s">
        <v>30</v>
      </c>
      <c r="F78" s="7">
        <v>5400.44</v>
      </c>
      <c r="G78" s="7">
        <v>0</v>
      </c>
      <c r="H78" s="5" t="s">
        <v>31</v>
      </c>
      <c r="I78" s="5" t="s">
        <v>32</v>
      </c>
      <c r="J78" s="5" t="s">
        <v>32</v>
      </c>
      <c r="K78" s="6">
        <f t="shared" si="5"/>
        <v>43000</v>
      </c>
      <c r="L78" s="5" t="s">
        <v>121</v>
      </c>
      <c r="M78" s="5" t="s">
        <v>116</v>
      </c>
      <c r="N78" s="5" t="s">
        <v>228</v>
      </c>
    </row>
    <row r="79" spans="1:14" x14ac:dyDescent="0.45">
      <c r="A79" s="4">
        <v>1418740</v>
      </c>
      <c r="B79" s="5" t="s">
        <v>28</v>
      </c>
      <c r="C79" s="6">
        <f t="shared" si="4"/>
        <v>42978</v>
      </c>
      <c r="D79" s="5" t="s">
        <v>29</v>
      </c>
      <c r="E79" s="5" t="s">
        <v>30</v>
      </c>
      <c r="F79" s="7">
        <v>17675</v>
      </c>
      <c r="G79" s="7">
        <v>0</v>
      </c>
      <c r="H79" s="5" t="s">
        <v>31</v>
      </c>
      <c r="I79" s="5" t="s">
        <v>32</v>
      </c>
      <c r="J79" s="5" t="s">
        <v>32</v>
      </c>
      <c r="K79" s="6">
        <f t="shared" si="5"/>
        <v>43000</v>
      </c>
      <c r="L79" s="5" t="s">
        <v>122</v>
      </c>
      <c r="M79" s="5" t="s">
        <v>116</v>
      </c>
      <c r="N79" s="5" t="s">
        <v>228</v>
      </c>
    </row>
    <row r="80" spans="1:14" x14ac:dyDescent="0.45">
      <c r="A80" s="4">
        <v>1418740</v>
      </c>
      <c r="B80" s="5" t="s">
        <v>28</v>
      </c>
      <c r="C80" s="6">
        <f t="shared" si="4"/>
        <v>42978</v>
      </c>
      <c r="D80" s="5" t="s">
        <v>29</v>
      </c>
      <c r="E80" s="5" t="s">
        <v>30</v>
      </c>
      <c r="F80" s="7">
        <v>0</v>
      </c>
      <c r="G80" s="7">
        <v>19500</v>
      </c>
      <c r="H80" s="5" t="s">
        <v>31</v>
      </c>
      <c r="I80" s="5" t="s">
        <v>32</v>
      </c>
      <c r="J80" s="5" t="s">
        <v>32</v>
      </c>
      <c r="K80" s="6">
        <f t="shared" si="5"/>
        <v>43000</v>
      </c>
      <c r="L80" s="5" t="s">
        <v>123</v>
      </c>
      <c r="M80" s="5" t="s">
        <v>116</v>
      </c>
      <c r="N80" s="5" t="s">
        <v>228</v>
      </c>
    </row>
    <row r="81" spans="1:14" x14ac:dyDescent="0.45">
      <c r="A81" s="4">
        <v>1418760</v>
      </c>
      <c r="B81" s="5" t="s">
        <v>28</v>
      </c>
      <c r="C81" s="6">
        <f t="shared" si="4"/>
        <v>42978</v>
      </c>
      <c r="D81" s="5" t="s">
        <v>29</v>
      </c>
      <c r="E81" s="5" t="s">
        <v>30</v>
      </c>
      <c r="F81" s="7">
        <v>3600</v>
      </c>
      <c r="G81" s="7">
        <v>0</v>
      </c>
      <c r="H81" s="5" t="s">
        <v>31</v>
      </c>
      <c r="I81" s="5" t="s">
        <v>32</v>
      </c>
      <c r="J81" s="5" t="s">
        <v>32</v>
      </c>
      <c r="K81" s="6">
        <f t="shared" si="5"/>
        <v>43000</v>
      </c>
      <c r="L81" s="5" t="s">
        <v>124</v>
      </c>
      <c r="M81" s="5" t="s">
        <v>116</v>
      </c>
      <c r="N81" s="5" t="s">
        <v>228</v>
      </c>
    </row>
    <row r="82" spans="1:14" x14ac:dyDescent="0.45">
      <c r="A82" s="4">
        <v>1419046</v>
      </c>
      <c r="B82" s="5" t="s">
        <v>50</v>
      </c>
      <c r="C82" s="6">
        <f t="shared" ref="C82:C102" si="6">DATE(2017,9,24)</f>
        <v>43002</v>
      </c>
      <c r="D82" s="5" t="s">
        <v>29</v>
      </c>
      <c r="E82" s="5" t="s">
        <v>30</v>
      </c>
      <c r="F82" s="7">
        <v>1095.5999999999999</v>
      </c>
      <c r="G82" s="7">
        <v>0</v>
      </c>
      <c r="H82" s="5" t="s">
        <v>31</v>
      </c>
      <c r="I82" s="5" t="s">
        <v>125</v>
      </c>
      <c r="J82" s="5" t="s">
        <v>112</v>
      </c>
      <c r="K82" s="6">
        <f t="shared" ref="K82:K101" si="7">DATE(2017,9,25)</f>
        <v>43003</v>
      </c>
      <c r="L82" s="5" t="s">
        <v>54</v>
      </c>
      <c r="M82" s="5" t="s">
        <v>55</v>
      </c>
      <c r="N82" s="5" t="s">
        <v>229</v>
      </c>
    </row>
    <row r="83" spans="1:14" x14ac:dyDescent="0.45">
      <c r="A83" s="4">
        <v>1419054</v>
      </c>
      <c r="B83" s="5" t="s">
        <v>50</v>
      </c>
      <c r="C83" s="6">
        <f t="shared" si="6"/>
        <v>43002</v>
      </c>
      <c r="D83" s="5" t="s">
        <v>29</v>
      </c>
      <c r="E83" s="5" t="s">
        <v>30</v>
      </c>
      <c r="F83" s="7">
        <v>132.65</v>
      </c>
      <c r="G83" s="7">
        <v>0</v>
      </c>
      <c r="H83" s="5" t="s">
        <v>31</v>
      </c>
      <c r="I83" s="5" t="s">
        <v>126</v>
      </c>
      <c r="J83" s="5" t="s">
        <v>112</v>
      </c>
      <c r="K83" s="6">
        <f t="shared" si="7"/>
        <v>43003</v>
      </c>
      <c r="L83" s="5" t="s">
        <v>54</v>
      </c>
      <c r="M83" s="5" t="s">
        <v>55</v>
      </c>
      <c r="N83" s="5" t="s">
        <v>229</v>
      </c>
    </row>
    <row r="84" spans="1:14" x14ac:dyDescent="0.45">
      <c r="A84" s="4">
        <v>1419062</v>
      </c>
      <c r="B84" s="5" t="s">
        <v>50</v>
      </c>
      <c r="C84" s="6">
        <f t="shared" si="6"/>
        <v>43002</v>
      </c>
      <c r="D84" s="5" t="s">
        <v>29</v>
      </c>
      <c r="E84" s="5" t="s">
        <v>30</v>
      </c>
      <c r="F84" s="7">
        <v>1430.55</v>
      </c>
      <c r="G84" s="7">
        <v>0</v>
      </c>
      <c r="H84" s="5" t="s">
        <v>31</v>
      </c>
      <c r="I84" s="5" t="s">
        <v>127</v>
      </c>
      <c r="J84" s="5" t="s">
        <v>112</v>
      </c>
      <c r="K84" s="6">
        <f t="shared" si="7"/>
        <v>43003</v>
      </c>
      <c r="L84" s="5" t="s">
        <v>54</v>
      </c>
      <c r="M84" s="5" t="s">
        <v>55</v>
      </c>
      <c r="N84" s="5" t="s">
        <v>229</v>
      </c>
    </row>
    <row r="85" spans="1:14" x14ac:dyDescent="0.45">
      <c r="A85" s="4">
        <v>1419066</v>
      </c>
      <c r="B85" s="5" t="s">
        <v>50</v>
      </c>
      <c r="C85" s="6">
        <f t="shared" si="6"/>
        <v>43002</v>
      </c>
      <c r="D85" s="5" t="s">
        <v>29</v>
      </c>
      <c r="E85" s="5" t="s">
        <v>30</v>
      </c>
      <c r="F85" s="7">
        <v>256.89999999999998</v>
      </c>
      <c r="G85" s="7">
        <v>0</v>
      </c>
      <c r="H85" s="5" t="s">
        <v>31</v>
      </c>
      <c r="I85" s="5" t="s">
        <v>128</v>
      </c>
      <c r="J85" s="5" t="s">
        <v>112</v>
      </c>
      <c r="K85" s="6">
        <f t="shared" si="7"/>
        <v>43003</v>
      </c>
      <c r="L85" s="5" t="s">
        <v>54</v>
      </c>
      <c r="M85" s="5" t="s">
        <v>55</v>
      </c>
      <c r="N85" s="5" t="s">
        <v>229</v>
      </c>
    </row>
    <row r="86" spans="1:14" x14ac:dyDescent="0.45">
      <c r="A86" s="4">
        <v>1419076</v>
      </c>
      <c r="B86" s="5" t="s">
        <v>50</v>
      </c>
      <c r="C86" s="6">
        <f t="shared" si="6"/>
        <v>43002</v>
      </c>
      <c r="D86" s="5" t="s">
        <v>29</v>
      </c>
      <c r="E86" s="5" t="s">
        <v>30</v>
      </c>
      <c r="F86" s="7">
        <v>247.1</v>
      </c>
      <c r="G86" s="7">
        <v>0</v>
      </c>
      <c r="H86" s="5" t="s">
        <v>31</v>
      </c>
      <c r="I86" s="5" t="s">
        <v>129</v>
      </c>
      <c r="J86" s="5" t="s">
        <v>112</v>
      </c>
      <c r="K86" s="6">
        <f t="shared" si="7"/>
        <v>43003</v>
      </c>
      <c r="L86" s="5" t="s">
        <v>54</v>
      </c>
      <c r="M86" s="5" t="s">
        <v>55</v>
      </c>
      <c r="N86" s="5" t="s">
        <v>229</v>
      </c>
    </row>
    <row r="87" spans="1:14" x14ac:dyDescent="0.45">
      <c r="A87" s="4">
        <v>1419116</v>
      </c>
      <c r="B87" s="5" t="s">
        <v>50</v>
      </c>
      <c r="C87" s="6">
        <f t="shared" si="6"/>
        <v>43002</v>
      </c>
      <c r="D87" s="5" t="s">
        <v>29</v>
      </c>
      <c r="E87" s="5" t="s">
        <v>30</v>
      </c>
      <c r="F87" s="7">
        <v>1221</v>
      </c>
      <c r="G87" s="7">
        <v>0</v>
      </c>
      <c r="H87" s="5" t="s">
        <v>31</v>
      </c>
      <c r="I87" s="5" t="s">
        <v>130</v>
      </c>
      <c r="J87" s="5" t="s">
        <v>112</v>
      </c>
      <c r="K87" s="6">
        <f t="shared" si="7"/>
        <v>43003</v>
      </c>
      <c r="L87" s="5" t="s">
        <v>54</v>
      </c>
      <c r="M87" s="5" t="s">
        <v>55</v>
      </c>
      <c r="N87" s="5" t="s">
        <v>229</v>
      </c>
    </row>
    <row r="88" spans="1:14" x14ac:dyDescent="0.45">
      <c r="A88" s="4">
        <v>1419121</v>
      </c>
      <c r="B88" s="5" t="s">
        <v>50</v>
      </c>
      <c r="C88" s="6">
        <f t="shared" si="6"/>
        <v>43002</v>
      </c>
      <c r="D88" s="5" t="s">
        <v>29</v>
      </c>
      <c r="E88" s="5" t="s">
        <v>30</v>
      </c>
      <c r="F88" s="7">
        <v>323.75</v>
      </c>
      <c r="G88" s="7">
        <v>0</v>
      </c>
      <c r="H88" s="5" t="s">
        <v>31</v>
      </c>
      <c r="I88" s="5" t="s">
        <v>131</v>
      </c>
      <c r="J88" s="5" t="s">
        <v>112</v>
      </c>
      <c r="K88" s="6">
        <f t="shared" si="7"/>
        <v>43003</v>
      </c>
      <c r="L88" s="5" t="s">
        <v>54</v>
      </c>
      <c r="M88" s="5" t="s">
        <v>55</v>
      </c>
      <c r="N88" s="5" t="s">
        <v>229</v>
      </c>
    </row>
    <row r="89" spans="1:14" x14ac:dyDescent="0.45">
      <c r="A89" s="4">
        <v>1419125</v>
      </c>
      <c r="B89" s="5" t="s">
        <v>50</v>
      </c>
      <c r="C89" s="6">
        <f t="shared" si="6"/>
        <v>43002</v>
      </c>
      <c r="D89" s="5" t="s">
        <v>29</v>
      </c>
      <c r="E89" s="5" t="s">
        <v>30</v>
      </c>
      <c r="F89" s="7">
        <v>1146.75</v>
      </c>
      <c r="G89" s="7">
        <v>0</v>
      </c>
      <c r="H89" s="5" t="s">
        <v>31</v>
      </c>
      <c r="I89" s="5" t="s">
        <v>132</v>
      </c>
      <c r="J89" s="5" t="s">
        <v>112</v>
      </c>
      <c r="K89" s="6">
        <f t="shared" si="7"/>
        <v>43003</v>
      </c>
      <c r="L89" s="5" t="s">
        <v>54</v>
      </c>
      <c r="M89" s="5" t="s">
        <v>55</v>
      </c>
      <c r="N89" s="5" t="s">
        <v>229</v>
      </c>
    </row>
    <row r="90" spans="1:14" x14ac:dyDescent="0.45">
      <c r="A90" s="4">
        <v>1419133</v>
      </c>
      <c r="B90" s="5" t="s">
        <v>50</v>
      </c>
      <c r="C90" s="6">
        <f t="shared" si="6"/>
        <v>43002</v>
      </c>
      <c r="D90" s="5" t="s">
        <v>29</v>
      </c>
      <c r="E90" s="5" t="s">
        <v>30</v>
      </c>
      <c r="F90" s="7">
        <v>276.14999999999998</v>
      </c>
      <c r="G90" s="7">
        <v>0</v>
      </c>
      <c r="H90" s="5" t="s">
        <v>31</v>
      </c>
      <c r="I90" s="5" t="s">
        <v>133</v>
      </c>
      <c r="J90" s="5" t="s">
        <v>112</v>
      </c>
      <c r="K90" s="6">
        <f t="shared" si="7"/>
        <v>43003</v>
      </c>
      <c r="L90" s="5" t="s">
        <v>54</v>
      </c>
      <c r="M90" s="5" t="s">
        <v>55</v>
      </c>
      <c r="N90" s="5" t="s">
        <v>229</v>
      </c>
    </row>
    <row r="91" spans="1:14" x14ac:dyDescent="0.45">
      <c r="A91" s="4">
        <v>1419134</v>
      </c>
      <c r="B91" s="5" t="s">
        <v>50</v>
      </c>
      <c r="C91" s="6">
        <f t="shared" si="6"/>
        <v>43002</v>
      </c>
      <c r="D91" s="5" t="s">
        <v>29</v>
      </c>
      <c r="E91" s="5" t="s">
        <v>30</v>
      </c>
      <c r="F91" s="7">
        <v>994.95</v>
      </c>
      <c r="G91" s="7">
        <v>0</v>
      </c>
      <c r="H91" s="5" t="s">
        <v>31</v>
      </c>
      <c r="I91" s="5" t="s">
        <v>134</v>
      </c>
      <c r="J91" s="5" t="s">
        <v>112</v>
      </c>
      <c r="K91" s="6">
        <f t="shared" si="7"/>
        <v>43003</v>
      </c>
      <c r="L91" s="5" t="s">
        <v>54</v>
      </c>
      <c r="M91" s="5" t="s">
        <v>55</v>
      </c>
      <c r="N91" s="5" t="s">
        <v>229</v>
      </c>
    </row>
    <row r="92" spans="1:14" x14ac:dyDescent="0.45">
      <c r="A92" s="4">
        <v>1419155</v>
      </c>
      <c r="B92" s="5" t="s">
        <v>50</v>
      </c>
      <c r="C92" s="6">
        <f t="shared" si="6"/>
        <v>43002</v>
      </c>
      <c r="D92" s="5" t="s">
        <v>29</v>
      </c>
      <c r="E92" s="5" t="s">
        <v>30</v>
      </c>
      <c r="F92" s="7">
        <v>1600.5</v>
      </c>
      <c r="G92" s="7">
        <v>0</v>
      </c>
      <c r="H92" s="5" t="s">
        <v>31</v>
      </c>
      <c r="I92" s="5" t="s">
        <v>135</v>
      </c>
      <c r="J92" s="5" t="s">
        <v>112</v>
      </c>
      <c r="K92" s="6">
        <f t="shared" si="7"/>
        <v>43003</v>
      </c>
      <c r="L92" s="5" t="s">
        <v>54</v>
      </c>
      <c r="M92" s="5" t="s">
        <v>55</v>
      </c>
      <c r="N92" s="5" t="s">
        <v>229</v>
      </c>
    </row>
    <row r="93" spans="1:14" x14ac:dyDescent="0.45">
      <c r="A93" s="4">
        <v>1419161</v>
      </c>
      <c r="B93" s="5" t="s">
        <v>50</v>
      </c>
      <c r="C93" s="6">
        <f t="shared" si="6"/>
        <v>43002</v>
      </c>
      <c r="D93" s="5" t="s">
        <v>29</v>
      </c>
      <c r="E93" s="5" t="s">
        <v>30</v>
      </c>
      <c r="F93" s="7">
        <v>1130.25</v>
      </c>
      <c r="G93" s="7">
        <v>0</v>
      </c>
      <c r="H93" s="5" t="s">
        <v>31</v>
      </c>
      <c r="I93" s="5" t="s">
        <v>136</v>
      </c>
      <c r="J93" s="5" t="s">
        <v>112</v>
      </c>
      <c r="K93" s="6">
        <f t="shared" si="7"/>
        <v>43003</v>
      </c>
      <c r="L93" s="5" t="s">
        <v>54</v>
      </c>
      <c r="M93" s="5" t="s">
        <v>55</v>
      </c>
      <c r="N93" s="5" t="s">
        <v>229</v>
      </c>
    </row>
    <row r="94" spans="1:14" x14ac:dyDescent="0.45">
      <c r="A94" s="4">
        <v>1419166</v>
      </c>
      <c r="B94" s="5" t="s">
        <v>50</v>
      </c>
      <c r="C94" s="6">
        <f t="shared" si="6"/>
        <v>43002</v>
      </c>
      <c r="D94" s="5" t="s">
        <v>29</v>
      </c>
      <c r="E94" s="5" t="s">
        <v>30</v>
      </c>
      <c r="F94" s="7">
        <v>60.28</v>
      </c>
      <c r="G94" s="7">
        <v>0</v>
      </c>
      <c r="H94" s="5" t="s">
        <v>31</v>
      </c>
      <c r="I94" s="5" t="s">
        <v>137</v>
      </c>
      <c r="J94" s="5" t="s">
        <v>112</v>
      </c>
      <c r="K94" s="6">
        <f t="shared" si="7"/>
        <v>43003</v>
      </c>
      <c r="L94" s="5" t="s">
        <v>54</v>
      </c>
      <c r="M94" s="5" t="s">
        <v>55</v>
      </c>
      <c r="N94" s="5" t="s">
        <v>229</v>
      </c>
    </row>
    <row r="95" spans="1:14" x14ac:dyDescent="0.45">
      <c r="A95" s="4">
        <v>1419167</v>
      </c>
      <c r="B95" s="5" t="s">
        <v>50</v>
      </c>
      <c r="C95" s="6">
        <f t="shared" si="6"/>
        <v>43002</v>
      </c>
      <c r="D95" s="5" t="s">
        <v>29</v>
      </c>
      <c r="E95" s="5" t="s">
        <v>30</v>
      </c>
      <c r="F95" s="7">
        <v>31.86</v>
      </c>
      <c r="G95" s="7">
        <v>0</v>
      </c>
      <c r="H95" s="5" t="s">
        <v>31</v>
      </c>
      <c r="I95" s="5" t="s">
        <v>138</v>
      </c>
      <c r="J95" s="5" t="s">
        <v>112</v>
      </c>
      <c r="K95" s="6">
        <f t="shared" si="7"/>
        <v>43003</v>
      </c>
      <c r="L95" s="5" t="s">
        <v>54</v>
      </c>
      <c r="M95" s="5" t="s">
        <v>55</v>
      </c>
      <c r="N95" s="5" t="s">
        <v>229</v>
      </c>
    </row>
    <row r="96" spans="1:14" x14ac:dyDescent="0.45">
      <c r="A96" s="4">
        <v>1419168</v>
      </c>
      <c r="B96" s="5" t="s">
        <v>50</v>
      </c>
      <c r="C96" s="6">
        <f t="shared" si="6"/>
        <v>43002</v>
      </c>
      <c r="D96" s="5" t="s">
        <v>29</v>
      </c>
      <c r="E96" s="5" t="s">
        <v>30</v>
      </c>
      <c r="F96" s="7">
        <v>718.77</v>
      </c>
      <c r="G96" s="7">
        <v>0</v>
      </c>
      <c r="H96" s="5" t="s">
        <v>31</v>
      </c>
      <c r="I96" s="5" t="s">
        <v>139</v>
      </c>
      <c r="J96" s="5" t="s">
        <v>112</v>
      </c>
      <c r="K96" s="6">
        <f t="shared" si="7"/>
        <v>43003</v>
      </c>
      <c r="L96" s="5" t="s">
        <v>54</v>
      </c>
      <c r="M96" s="5" t="s">
        <v>55</v>
      </c>
      <c r="N96" s="5" t="s">
        <v>229</v>
      </c>
    </row>
    <row r="97" spans="1:14" x14ac:dyDescent="0.45">
      <c r="A97" s="4">
        <v>1419169</v>
      </c>
      <c r="B97" s="5" t="s">
        <v>50</v>
      </c>
      <c r="C97" s="6">
        <f t="shared" si="6"/>
        <v>43002</v>
      </c>
      <c r="D97" s="5" t="s">
        <v>29</v>
      </c>
      <c r="E97" s="5" t="s">
        <v>30</v>
      </c>
      <c r="F97" s="7">
        <v>554.55999999999995</v>
      </c>
      <c r="G97" s="7">
        <v>0</v>
      </c>
      <c r="H97" s="5" t="s">
        <v>31</v>
      </c>
      <c r="I97" s="5" t="s">
        <v>140</v>
      </c>
      <c r="J97" s="5" t="s">
        <v>112</v>
      </c>
      <c r="K97" s="6">
        <f t="shared" si="7"/>
        <v>43003</v>
      </c>
      <c r="L97" s="5" t="s">
        <v>54</v>
      </c>
      <c r="M97" s="5" t="s">
        <v>55</v>
      </c>
      <c r="N97" s="5" t="s">
        <v>229</v>
      </c>
    </row>
    <row r="98" spans="1:14" x14ac:dyDescent="0.45">
      <c r="A98" s="4">
        <v>1419170</v>
      </c>
      <c r="B98" s="5" t="s">
        <v>50</v>
      </c>
      <c r="C98" s="6">
        <f t="shared" si="6"/>
        <v>43002</v>
      </c>
      <c r="D98" s="5" t="s">
        <v>29</v>
      </c>
      <c r="E98" s="5" t="s">
        <v>30</v>
      </c>
      <c r="F98" s="7">
        <v>718.77</v>
      </c>
      <c r="G98" s="7">
        <v>0</v>
      </c>
      <c r="H98" s="5" t="s">
        <v>31</v>
      </c>
      <c r="I98" s="5" t="s">
        <v>139</v>
      </c>
      <c r="J98" s="5" t="s">
        <v>112</v>
      </c>
      <c r="K98" s="6">
        <f t="shared" si="7"/>
        <v>43003</v>
      </c>
      <c r="L98" s="5" t="s">
        <v>54</v>
      </c>
      <c r="M98" s="5" t="s">
        <v>55</v>
      </c>
      <c r="N98" s="5" t="s">
        <v>229</v>
      </c>
    </row>
    <row r="99" spans="1:14" x14ac:dyDescent="0.45">
      <c r="A99" s="4">
        <v>1419171</v>
      </c>
      <c r="B99" s="5" t="s">
        <v>50</v>
      </c>
      <c r="C99" s="6">
        <f t="shared" si="6"/>
        <v>43002</v>
      </c>
      <c r="D99" s="5" t="s">
        <v>29</v>
      </c>
      <c r="E99" s="5" t="s">
        <v>30</v>
      </c>
      <c r="F99" s="7">
        <v>98.45</v>
      </c>
      <c r="G99" s="7">
        <v>0</v>
      </c>
      <c r="H99" s="5" t="s">
        <v>31</v>
      </c>
      <c r="I99" s="5" t="s">
        <v>141</v>
      </c>
      <c r="J99" s="5" t="s">
        <v>112</v>
      </c>
      <c r="K99" s="6">
        <f t="shared" si="7"/>
        <v>43003</v>
      </c>
      <c r="L99" s="5" t="s">
        <v>54</v>
      </c>
      <c r="M99" s="5" t="s">
        <v>55</v>
      </c>
      <c r="N99" s="5" t="s">
        <v>229</v>
      </c>
    </row>
    <row r="100" spans="1:14" x14ac:dyDescent="0.45">
      <c r="A100" s="4">
        <v>1419172</v>
      </c>
      <c r="B100" s="5" t="s">
        <v>50</v>
      </c>
      <c r="C100" s="6">
        <f t="shared" si="6"/>
        <v>43002</v>
      </c>
      <c r="D100" s="5" t="s">
        <v>29</v>
      </c>
      <c r="E100" s="5" t="s">
        <v>30</v>
      </c>
      <c r="F100" s="7">
        <v>175.37</v>
      </c>
      <c r="G100" s="7">
        <v>0</v>
      </c>
      <c r="H100" s="5" t="s">
        <v>31</v>
      </c>
      <c r="I100" s="5" t="s">
        <v>142</v>
      </c>
      <c r="J100" s="5" t="s">
        <v>112</v>
      </c>
      <c r="K100" s="6">
        <f t="shared" si="7"/>
        <v>43003</v>
      </c>
      <c r="L100" s="5" t="s">
        <v>54</v>
      </c>
      <c r="M100" s="5" t="s">
        <v>55</v>
      </c>
      <c r="N100" s="5" t="s">
        <v>229</v>
      </c>
    </row>
    <row r="101" spans="1:14" x14ac:dyDescent="0.45">
      <c r="A101" s="4">
        <v>1419173</v>
      </c>
      <c r="B101" s="5" t="s">
        <v>50</v>
      </c>
      <c r="C101" s="6">
        <f t="shared" si="6"/>
        <v>43002</v>
      </c>
      <c r="D101" s="5" t="s">
        <v>29</v>
      </c>
      <c r="E101" s="5" t="s">
        <v>30</v>
      </c>
      <c r="F101" s="7">
        <v>1343.9</v>
      </c>
      <c r="G101" s="7">
        <v>0</v>
      </c>
      <c r="H101" s="5" t="s">
        <v>31</v>
      </c>
      <c r="I101" s="5" t="s">
        <v>143</v>
      </c>
      <c r="J101" s="5" t="s">
        <v>112</v>
      </c>
      <c r="K101" s="6">
        <f t="shared" si="7"/>
        <v>43003</v>
      </c>
      <c r="L101" s="5" t="s">
        <v>54</v>
      </c>
      <c r="M101" s="5" t="s">
        <v>55</v>
      </c>
      <c r="N101" s="5" t="s">
        <v>229</v>
      </c>
    </row>
    <row r="102" spans="1:14" x14ac:dyDescent="0.45">
      <c r="A102" s="4">
        <v>1419389</v>
      </c>
      <c r="B102" s="5" t="s">
        <v>50</v>
      </c>
      <c r="C102" s="6">
        <f t="shared" si="6"/>
        <v>43002</v>
      </c>
      <c r="D102" s="5" t="s">
        <v>29</v>
      </c>
      <c r="E102" s="5" t="s">
        <v>30</v>
      </c>
      <c r="F102" s="7">
        <v>262.14999999999998</v>
      </c>
      <c r="G102" s="7">
        <v>0</v>
      </c>
      <c r="H102" s="5" t="s">
        <v>31</v>
      </c>
      <c r="I102" s="5" t="s">
        <v>144</v>
      </c>
      <c r="J102" s="5" t="s">
        <v>112</v>
      </c>
      <c r="K102" s="6">
        <f>DATE(2017,9,26)</f>
        <v>43004</v>
      </c>
      <c r="L102" s="5" t="s">
        <v>54</v>
      </c>
      <c r="M102" s="5" t="s">
        <v>55</v>
      </c>
      <c r="N102" s="5" t="s">
        <v>228</v>
      </c>
    </row>
    <row r="103" spans="1:14" x14ac:dyDescent="0.45">
      <c r="A103" s="4">
        <v>1421492</v>
      </c>
      <c r="B103" s="5" t="s">
        <v>28</v>
      </c>
      <c r="C103" s="6">
        <f>DATE(2017,10,1)</f>
        <v>43009</v>
      </c>
      <c r="D103" s="5" t="s">
        <v>36</v>
      </c>
      <c r="E103" s="5" t="s">
        <v>30</v>
      </c>
      <c r="F103" s="7">
        <v>11000</v>
      </c>
      <c r="G103" s="7">
        <v>0</v>
      </c>
      <c r="H103" s="5" t="s">
        <v>31</v>
      </c>
      <c r="I103" s="5" t="s">
        <v>32</v>
      </c>
      <c r="J103" s="5" t="s">
        <v>32</v>
      </c>
      <c r="K103" s="6">
        <f>DATE(2017,10,4)</f>
        <v>43012</v>
      </c>
      <c r="L103" s="5" t="s">
        <v>32</v>
      </c>
      <c r="M103" s="5" t="s">
        <v>145</v>
      </c>
      <c r="N103" s="5" t="s">
        <v>227</v>
      </c>
    </row>
    <row r="104" spans="1:14" x14ac:dyDescent="0.45">
      <c r="A104" s="4">
        <v>1421493</v>
      </c>
      <c r="B104" s="5" t="s">
        <v>28</v>
      </c>
      <c r="C104" s="6">
        <f>DATE(2017,10,1)</f>
        <v>43009</v>
      </c>
      <c r="D104" s="5" t="s">
        <v>41</v>
      </c>
      <c r="E104" s="5" t="s">
        <v>30</v>
      </c>
      <c r="F104" s="7">
        <v>2018.44</v>
      </c>
      <c r="G104" s="7">
        <v>0</v>
      </c>
      <c r="H104" s="5" t="s">
        <v>31</v>
      </c>
      <c r="I104" s="5" t="s">
        <v>32</v>
      </c>
      <c r="J104" s="5" t="s">
        <v>32</v>
      </c>
      <c r="K104" s="6">
        <f>DATE(2017,10,4)</f>
        <v>43012</v>
      </c>
      <c r="L104" s="5" t="s">
        <v>42</v>
      </c>
      <c r="M104" s="5" t="s">
        <v>146</v>
      </c>
      <c r="N104" s="5" t="s">
        <v>226</v>
      </c>
    </row>
    <row r="105" spans="1:14" x14ac:dyDescent="0.45">
      <c r="A105" s="4">
        <v>1421493</v>
      </c>
      <c r="B105" s="5" t="s">
        <v>28</v>
      </c>
      <c r="C105" s="6">
        <f>DATE(2017,10,1)</f>
        <v>43009</v>
      </c>
      <c r="D105" s="5" t="s">
        <v>41</v>
      </c>
      <c r="E105" s="5" t="s">
        <v>30</v>
      </c>
      <c r="F105" s="7">
        <v>200</v>
      </c>
      <c r="G105" s="7">
        <v>0</v>
      </c>
      <c r="H105" s="5" t="s">
        <v>31</v>
      </c>
      <c r="I105" s="5" t="s">
        <v>32</v>
      </c>
      <c r="J105" s="5" t="s">
        <v>32</v>
      </c>
      <c r="K105" s="6">
        <f>DATE(2017,10,4)</f>
        <v>43012</v>
      </c>
      <c r="L105" s="5" t="s">
        <v>147</v>
      </c>
      <c r="M105" s="5" t="s">
        <v>146</v>
      </c>
      <c r="N105" s="5" t="s">
        <v>226</v>
      </c>
    </row>
    <row r="106" spans="1:14" x14ac:dyDescent="0.45">
      <c r="A106" s="4">
        <v>1421582</v>
      </c>
      <c r="B106" s="5" t="s">
        <v>50</v>
      </c>
      <c r="C106" s="6">
        <f>DATE(2017,10,2)</f>
        <v>43010</v>
      </c>
      <c r="D106" s="5" t="s">
        <v>29</v>
      </c>
      <c r="E106" s="5" t="s">
        <v>30</v>
      </c>
      <c r="F106" s="7">
        <v>668.99</v>
      </c>
      <c r="G106" s="7">
        <v>0</v>
      </c>
      <c r="H106" s="5" t="s">
        <v>31</v>
      </c>
      <c r="I106" s="5" t="s">
        <v>148</v>
      </c>
      <c r="J106" s="5" t="s">
        <v>112</v>
      </c>
      <c r="K106" s="6">
        <f>DATE(2017,10,5)</f>
        <v>43013</v>
      </c>
      <c r="L106" s="5" t="s">
        <v>54</v>
      </c>
      <c r="M106" s="5" t="s">
        <v>55</v>
      </c>
      <c r="N106" s="5" t="s">
        <v>228</v>
      </c>
    </row>
    <row r="107" spans="1:14" x14ac:dyDescent="0.45">
      <c r="A107" s="4">
        <v>1424167</v>
      </c>
      <c r="B107" s="5" t="s">
        <v>50</v>
      </c>
      <c r="C107" s="6">
        <f>DATE(2017,10,10)</f>
        <v>43018</v>
      </c>
      <c r="D107" s="5" t="s">
        <v>29</v>
      </c>
      <c r="E107" s="5" t="s">
        <v>30</v>
      </c>
      <c r="F107" s="7">
        <v>100</v>
      </c>
      <c r="G107" s="7">
        <v>0</v>
      </c>
      <c r="H107" s="5" t="s">
        <v>31</v>
      </c>
      <c r="I107" s="5" t="s">
        <v>149</v>
      </c>
      <c r="J107" s="5" t="s">
        <v>112</v>
      </c>
      <c r="K107" s="6">
        <f>DATE(2017,10,13)</f>
        <v>43021</v>
      </c>
      <c r="L107" s="5" t="s">
        <v>54</v>
      </c>
      <c r="M107" s="5" t="s">
        <v>55</v>
      </c>
      <c r="N107" s="5" t="s">
        <v>229</v>
      </c>
    </row>
    <row r="108" spans="1:14" x14ac:dyDescent="0.45">
      <c r="A108" s="4">
        <v>1425160</v>
      </c>
      <c r="B108" s="5" t="s">
        <v>28</v>
      </c>
      <c r="C108" s="6">
        <f t="shared" ref="C108:C113" si="8">DATE(2017,9,30)</f>
        <v>43008</v>
      </c>
      <c r="D108" s="5" t="s">
        <v>29</v>
      </c>
      <c r="E108" s="5" t="s">
        <v>30</v>
      </c>
      <c r="F108" s="7">
        <v>20665</v>
      </c>
      <c r="G108" s="7">
        <v>0</v>
      </c>
      <c r="H108" s="5" t="s">
        <v>31</v>
      </c>
      <c r="I108" s="5" t="s">
        <v>32</v>
      </c>
      <c r="J108" s="5" t="s">
        <v>32</v>
      </c>
      <c r="K108" s="6">
        <f t="shared" ref="K108:K114" si="9">DATE(2017,10,18)</f>
        <v>43026</v>
      </c>
      <c r="L108" s="5" t="s">
        <v>150</v>
      </c>
      <c r="M108" s="5" t="s">
        <v>151</v>
      </c>
      <c r="N108" s="5" t="s">
        <v>228</v>
      </c>
    </row>
    <row r="109" spans="1:14" x14ac:dyDescent="0.45">
      <c r="A109" s="4">
        <v>1425160</v>
      </c>
      <c r="B109" s="5" t="s">
        <v>28</v>
      </c>
      <c r="C109" s="6">
        <f t="shared" si="8"/>
        <v>43008</v>
      </c>
      <c r="D109" s="5" t="s">
        <v>29</v>
      </c>
      <c r="E109" s="5" t="s">
        <v>30</v>
      </c>
      <c r="F109" s="7">
        <v>1327</v>
      </c>
      <c r="G109" s="7">
        <v>0</v>
      </c>
      <c r="H109" s="5" t="s">
        <v>31</v>
      </c>
      <c r="I109" s="5" t="s">
        <v>32</v>
      </c>
      <c r="J109" s="5" t="s">
        <v>32</v>
      </c>
      <c r="K109" s="6">
        <f t="shared" si="9"/>
        <v>43026</v>
      </c>
      <c r="L109" s="5" t="s">
        <v>152</v>
      </c>
      <c r="M109" s="5" t="s">
        <v>151</v>
      </c>
      <c r="N109" s="5" t="s">
        <v>228</v>
      </c>
    </row>
    <row r="110" spans="1:14" x14ac:dyDescent="0.45">
      <c r="A110" s="4">
        <v>1425160</v>
      </c>
      <c r="B110" s="5" t="s">
        <v>28</v>
      </c>
      <c r="C110" s="6">
        <f t="shared" si="8"/>
        <v>43008</v>
      </c>
      <c r="D110" s="5" t="s">
        <v>29</v>
      </c>
      <c r="E110" s="5" t="s">
        <v>30</v>
      </c>
      <c r="F110" s="7">
        <v>650.54999999999995</v>
      </c>
      <c r="G110" s="7">
        <v>0</v>
      </c>
      <c r="H110" s="5" t="s">
        <v>31</v>
      </c>
      <c r="I110" s="5" t="s">
        <v>32</v>
      </c>
      <c r="J110" s="5" t="s">
        <v>32</v>
      </c>
      <c r="K110" s="6">
        <f t="shared" si="9"/>
        <v>43026</v>
      </c>
      <c r="L110" s="5" t="s">
        <v>153</v>
      </c>
      <c r="M110" s="5" t="s">
        <v>151</v>
      </c>
      <c r="N110" s="5" t="s">
        <v>228</v>
      </c>
    </row>
    <row r="111" spans="1:14" x14ac:dyDescent="0.45">
      <c r="A111" s="4">
        <v>1425160</v>
      </c>
      <c r="B111" s="5" t="s">
        <v>28</v>
      </c>
      <c r="C111" s="6">
        <f t="shared" si="8"/>
        <v>43008</v>
      </c>
      <c r="D111" s="5" t="s">
        <v>29</v>
      </c>
      <c r="E111" s="5" t="s">
        <v>30</v>
      </c>
      <c r="F111" s="7">
        <v>5070.49</v>
      </c>
      <c r="G111" s="7">
        <v>0</v>
      </c>
      <c r="H111" s="5" t="s">
        <v>31</v>
      </c>
      <c r="I111" s="5" t="s">
        <v>32</v>
      </c>
      <c r="J111" s="5" t="s">
        <v>32</v>
      </c>
      <c r="K111" s="6">
        <f t="shared" si="9"/>
        <v>43026</v>
      </c>
      <c r="L111" s="5" t="s">
        <v>154</v>
      </c>
      <c r="M111" s="5" t="s">
        <v>151</v>
      </c>
      <c r="N111" s="5" t="s">
        <v>228</v>
      </c>
    </row>
    <row r="112" spans="1:14" x14ac:dyDescent="0.45">
      <c r="A112" s="4">
        <v>1425160</v>
      </c>
      <c r="B112" s="5" t="s">
        <v>28</v>
      </c>
      <c r="C112" s="6">
        <f t="shared" si="8"/>
        <v>43008</v>
      </c>
      <c r="D112" s="5" t="s">
        <v>29</v>
      </c>
      <c r="E112" s="5" t="s">
        <v>30</v>
      </c>
      <c r="F112" s="7">
        <v>1800.44</v>
      </c>
      <c r="G112" s="7">
        <v>0</v>
      </c>
      <c r="H112" s="5" t="s">
        <v>31</v>
      </c>
      <c r="I112" s="5" t="s">
        <v>32</v>
      </c>
      <c r="J112" s="5" t="s">
        <v>32</v>
      </c>
      <c r="K112" s="6">
        <f t="shared" si="9"/>
        <v>43026</v>
      </c>
      <c r="L112" s="5" t="s">
        <v>155</v>
      </c>
      <c r="M112" s="5" t="s">
        <v>151</v>
      </c>
      <c r="N112" s="5" t="s">
        <v>228</v>
      </c>
    </row>
    <row r="113" spans="1:14" x14ac:dyDescent="0.45">
      <c r="A113" s="4">
        <v>1425160</v>
      </c>
      <c r="B113" s="5" t="s">
        <v>28</v>
      </c>
      <c r="C113" s="6">
        <f t="shared" si="8"/>
        <v>43008</v>
      </c>
      <c r="D113" s="5" t="s">
        <v>29</v>
      </c>
      <c r="E113" s="5" t="s">
        <v>30</v>
      </c>
      <c r="F113" s="7">
        <v>2208.8200000000002</v>
      </c>
      <c r="G113" s="7">
        <v>0</v>
      </c>
      <c r="H113" s="5" t="s">
        <v>31</v>
      </c>
      <c r="I113" s="5" t="s">
        <v>32</v>
      </c>
      <c r="J113" s="5" t="s">
        <v>32</v>
      </c>
      <c r="K113" s="6">
        <f t="shared" si="9"/>
        <v>43026</v>
      </c>
      <c r="L113" s="5" t="s">
        <v>156</v>
      </c>
      <c r="M113" s="5" t="s">
        <v>151</v>
      </c>
      <c r="N113" s="5" t="s">
        <v>228</v>
      </c>
    </row>
    <row r="114" spans="1:14" x14ac:dyDescent="0.45">
      <c r="A114" s="4">
        <v>1425264</v>
      </c>
      <c r="B114" s="5" t="s">
        <v>50</v>
      </c>
      <c r="C114" s="6">
        <f>DATE(2017,10,10)</f>
        <v>43018</v>
      </c>
      <c r="D114" s="5" t="s">
        <v>29</v>
      </c>
      <c r="E114" s="5" t="s">
        <v>30</v>
      </c>
      <c r="F114" s="7">
        <v>803.16</v>
      </c>
      <c r="G114" s="7">
        <v>0</v>
      </c>
      <c r="H114" s="5" t="s">
        <v>31</v>
      </c>
      <c r="I114" s="5" t="s">
        <v>157</v>
      </c>
      <c r="J114" s="5" t="s">
        <v>112</v>
      </c>
      <c r="K114" s="6">
        <f t="shared" si="9"/>
        <v>43026</v>
      </c>
      <c r="L114" s="5" t="s">
        <v>54</v>
      </c>
      <c r="M114" s="5" t="s">
        <v>55</v>
      </c>
      <c r="N114" s="5" t="s">
        <v>228</v>
      </c>
    </row>
    <row r="115" spans="1:14" x14ac:dyDescent="0.45">
      <c r="A115" s="4">
        <v>1426304</v>
      </c>
      <c r="B115" s="5" t="s">
        <v>28</v>
      </c>
      <c r="C115" s="6">
        <f>DATE(2017,10,1)</f>
        <v>43009</v>
      </c>
      <c r="D115" s="5" t="s">
        <v>29</v>
      </c>
      <c r="E115" s="5" t="s">
        <v>30</v>
      </c>
      <c r="F115" s="7">
        <v>7752.81</v>
      </c>
      <c r="G115" s="7">
        <v>0</v>
      </c>
      <c r="H115" s="5" t="s">
        <v>31</v>
      </c>
      <c r="I115" s="5" t="s">
        <v>32</v>
      </c>
      <c r="J115" s="5" t="s">
        <v>32</v>
      </c>
      <c r="K115" s="6">
        <f>DATE(2017,10,20)</f>
        <v>43028</v>
      </c>
      <c r="L115" s="5" t="s">
        <v>32</v>
      </c>
      <c r="M115" s="5" t="s">
        <v>158</v>
      </c>
      <c r="N115" s="5" t="s">
        <v>227</v>
      </c>
    </row>
    <row r="116" spans="1:14" x14ac:dyDescent="0.45">
      <c r="A116" s="4">
        <v>1426384</v>
      </c>
      <c r="B116" s="5" t="s">
        <v>28</v>
      </c>
      <c r="C116" s="6">
        <f>DATE(2017,10,1)</f>
        <v>43009</v>
      </c>
      <c r="D116" s="5" t="s">
        <v>36</v>
      </c>
      <c r="E116" s="5" t="s">
        <v>30</v>
      </c>
      <c r="F116" s="7">
        <v>0</v>
      </c>
      <c r="G116" s="7">
        <v>11000</v>
      </c>
      <c r="H116" s="5" t="s">
        <v>31</v>
      </c>
      <c r="I116" s="5" t="s">
        <v>32</v>
      </c>
      <c r="J116" s="5" t="s">
        <v>32</v>
      </c>
      <c r="K116" s="6">
        <f>DATE(2017,10,20)</f>
        <v>43028</v>
      </c>
      <c r="L116" s="5" t="s">
        <v>32</v>
      </c>
      <c r="M116" s="5" t="s">
        <v>159</v>
      </c>
      <c r="N116" s="5" t="s">
        <v>227</v>
      </c>
    </row>
    <row r="117" spans="1:14" x14ac:dyDescent="0.45">
      <c r="A117" s="4">
        <v>1434356</v>
      </c>
      <c r="B117" s="5" t="s">
        <v>28</v>
      </c>
      <c r="C117" s="6">
        <f t="shared" ref="C117:C122" si="10">DATE(2017,10,10)</f>
        <v>43018</v>
      </c>
      <c r="D117" s="5" t="s">
        <v>29</v>
      </c>
      <c r="E117" s="5" t="s">
        <v>30</v>
      </c>
      <c r="F117" s="7">
        <v>180.94</v>
      </c>
      <c r="G117" s="7">
        <v>0</v>
      </c>
      <c r="H117" s="5" t="s">
        <v>31</v>
      </c>
      <c r="I117" s="5" t="s">
        <v>32</v>
      </c>
      <c r="J117" s="5" t="s">
        <v>32</v>
      </c>
      <c r="K117" s="6">
        <f t="shared" ref="K117:K132" si="11">DATE(2017,11,20)</f>
        <v>43059</v>
      </c>
      <c r="L117" s="5" t="s">
        <v>160</v>
      </c>
      <c r="M117" s="5" t="s">
        <v>161</v>
      </c>
      <c r="N117" s="5" t="s">
        <v>228</v>
      </c>
    </row>
    <row r="118" spans="1:14" x14ac:dyDescent="0.45">
      <c r="A118" s="4">
        <v>1434356</v>
      </c>
      <c r="B118" s="5" t="s">
        <v>28</v>
      </c>
      <c r="C118" s="6">
        <f t="shared" si="10"/>
        <v>43018</v>
      </c>
      <c r="D118" s="5" t="s">
        <v>29</v>
      </c>
      <c r="E118" s="5" t="s">
        <v>30</v>
      </c>
      <c r="F118" s="7">
        <v>1744.29</v>
      </c>
      <c r="G118" s="7">
        <v>0</v>
      </c>
      <c r="H118" s="5" t="s">
        <v>31</v>
      </c>
      <c r="I118" s="5" t="s">
        <v>32</v>
      </c>
      <c r="J118" s="5" t="s">
        <v>32</v>
      </c>
      <c r="K118" s="6">
        <f t="shared" si="11"/>
        <v>43059</v>
      </c>
      <c r="L118" s="5" t="s">
        <v>162</v>
      </c>
      <c r="M118" s="5" t="s">
        <v>161</v>
      </c>
      <c r="N118" s="5" t="s">
        <v>228</v>
      </c>
    </row>
    <row r="119" spans="1:14" x14ac:dyDescent="0.45">
      <c r="A119" s="4">
        <v>1434356</v>
      </c>
      <c r="B119" s="5" t="s">
        <v>28</v>
      </c>
      <c r="C119" s="6">
        <f t="shared" si="10"/>
        <v>43018</v>
      </c>
      <c r="D119" s="5" t="s">
        <v>29</v>
      </c>
      <c r="E119" s="5" t="s">
        <v>30</v>
      </c>
      <c r="F119" s="7">
        <v>600.04999999999995</v>
      </c>
      <c r="G119" s="7">
        <v>0</v>
      </c>
      <c r="H119" s="5" t="s">
        <v>31</v>
      </c>
      <c r="I119" s="5" t="s">
        <v>32</v>
      </c>
      <c r="J119" s="5" t="s">
        <v>32</v>
      </c>
      <c r="K119" s="6">
        <f t="shared" si="11"/>
        <v>43059</v>
      </c>
      <c r="L119" s="5" t="s">
        <v>163</v>
      </c>
      <c r="M119" s="5" t="s">
        <v>161</v>
      </c>
      <c r="N119" s="5" t="s">
        <v>228</v>
      </c>
    </row>
    <row r="120" spans="1:14" x14ac:dyDescent="0.45">
      <c r="A120" s="4">
        <v>1434356</v>
      </c>
      <c r="B120" s="5" t="s">
        <v>28</v>
      </c>
      <c r="C120" s="6">
        <f t="shared" si="10"/>
        <v>43018</v>
      </c>
      <c r="D120" s="5" t="s">
        <v>29</v>
      </c>
      <c r="E120" s="5" t="s">
        <v>30</v>
      </c>
      <c r="F120" s="7">
        <v>736.44</v>
      </c>
      <c r="G120" s="7">
        <v>0</v>
      </c>
      <c r="H120" s="5" t="s">
        <v>31</v>
      </c>
      <c r="I120" s="5" t="s">
        <v>32</v>
      </c>
      <c r="J120" s="5" t="s">
        <v>32</v>
      </c>
      <c r="K120" s="6">
        <f t="shared" si="11"/>
        <v>43059</v>
      </c>
      <c r="L120" s="5" t="s">
        <v>164</v>
      </c>
      <c r="M120" s="5" t="s">
        <v>161</v>
      </c>
      <c r="N120" s="5" t="s">
        <v>228</v>
      </c>
    </row>
    <row r="121" spans="1:14" x14ac:dyDescent="0.45">
      <c r="A121" s="4">
        <v>1434356</v>
      </c>
      <c r="B121" s="5" t="s">
        <v>28</v>
      </c>
      <c r="C121" s="6">
        <f t="shared" si="10"/>
        <v>43018</v>
      </c>
      <c r="D121" s="5" t="s">
        <v>29</v>
      </c>
      <c r="E121" s="5" t="s">
        <v>30</v>
      </c>
      <c r="F121" s="7">
        <v>4927</v>
      </c>
      <c r="G121" s="7">
        <v>0</v>
      </c>
      <c r="H121" s="5" t="s">
        <v>31</v>
      </c>
      <c r="I121" s="5" t="s">
        <v>32</v>
      </c>
      <c r="J121" s="5" t="s">
        <v>32</v>
      </c>
      <c r="K121" s="6">
        <f t="shared" si="11"/>
        <v>43059</v>
      </c>
      <c r="L121" s="5" t="s">
        <v>165</v>
      </c>
      <c r="M121" s="5" t="s">
        <v>161</v>
      </c>
      <c r="N121" s="5" t="s">
        <v>228</v>
      </c>
    </row>
    <row r="122" spans="1:14" x14ac:dyDescent="0.45">
      <c r="A122" s="4">
        <v>1434356</v>
      </c>
      <c r="B122" s="5" t="s">
        <v>28</v>
      </c>
      <c r="C122" s="6">
        <f t="shared" si="10"/>
        <v>43018</v>
      </c>
      <c r="D122" s="5" t="s">
        <v>29</v>
      </c>
      <c r="E122" s="5" t="s">
        <v>30</v>
      </c>
      <c r="F122" s="7">
        <v>398</v>
      </c>
      <c r="G122" s="7">
        <v>0</v>
      </c>
      <c r="H122" s="5" t="s">
        <v>31</v>
      </c>
      <c r="I122" s="5" t="s">
        <v>32</v>
      </c>
      <c r="J122" s="5" t="s">
        <v>32</v>
      </c>
      <c r="K122" s="6">
        <f t="shared" si="11"/>
        <v>43059</v>
      </c>
      <c r="L122" s="5" t="s">
        <v>166</v>
      </c>
      <c r="M122" s="5" t="s">
        <v>161</v>
      </c>
      <c r="N122" s="5" t="s">
        <v>228</v>
      </c>
    </row>
    <row r="123" spans="1:14" x14ac:dyDescent="0.45">
      <c r="A123" s="4">
        <v>1434357</v>
      </c>
      <c r="B123" s="5" t="s">
        <v>28</v>
      </c>
      <c r="C123" s="6">
        <f t="shared" ref="C123:C128" si="12">DATE(2017,10,29)</f>
        <v>43037</v>
      </c>
      <c r="D123" s="5" t="s">
        <v>29</v>
      </c>
      <c r="E123" s="5" t="s">
        <v>30</v>
      </c>
      <c r="F123" s="7">
        <v>361.88</v>
      </c>
      <c r="G123" s="7">
        <v>0</v>
      </c>
      <c r="H123" s="5" t="s">
        <v>31</v>
      </c>
      <c r="I123" s="5" t="s">
        <v>32</v>
      </c>
      <c r="J123" s="5" t="s">
        <v>32</v>
      </c>
      <c r="K123" s="6">
        <f t="shared" si="11"/>
        <v>43059</v>
      </c>
      <c r="L123" s="5" t="s">
        <v>167</v>
      </c>
      <c r="M123" s="5" t="s">
        <v>168</v>
      </c>
      <c r="N123" s="5" t="s">
        <v>228</v>
      </c>
    </row>
    <row r="124" spans="1:14" x14ac:dyDescent="0.45">
      <c r="A124" s="4">
        <v>1434357</v>
      </c>
      <c r="B124" s="5" t="s">
        <v>28</v>
      </c>
      <c r="C124" s="6">
        <f t="shared" si="12"/>
        <v>43037</v>
      </c>
      <c r="D124" s="5" t="s">
        <v>29</v>
      </c>
      <c r="E124" s="5" t="s">
        <v>30</v>
      </c>
      <c r="F124" s="7">
        <v>3488.57</v>
      </c>
      <c r="G124" s="7">
        <v>0</v>
      </c>
      <c r="H124" s="5" t="s">
        <v>31</v>
      </c>
      <c r="I124" s="5" t="s">
        <v>32</v>
      </c>
      <c r="J124" s="5" t="s">
        <v>32</v>
      </c>
      <c r="K124" s="6">
        <f t="shared" si="11"/>
        <v>43059</v>
      </c>
      <c r="L124" s="5" t="s">
        <v>169</v>
      </c>
      <c r="M124" s="5" t="s">
        <v>168</v>
      </c>
      <c r="N124" s="5" t="s">
        <v>228</v>
      </c>
    </row>
    <row r="125" spans="1:14" x14ac:dyDescent="0.45">
      <c r="A125" s="4">
        <v>1434357</v>
      </c>
      <c r="B125" s="5" t="s">
        <v>28</v>
      </c>
      <c r="C125" s="6">
        <f t="shared" si="12"/>
        <v>43037</v>
      </c>
      <c r="D125" s="5" t="s">
        <v>29</v>
      </c>
      <c r="E125" s="5" t="s">
        <v>30</v>
      </c>
      <c r="F125" s="7">
        <v>1200.0999999999999</v>
      </c>
      <c r="G125" s="7">
        <v>0</v>
      </c>
      <c r="H125" s="5" t="s">
        <v>31</v>
      </c>
      <c r="I125" s="5" t="s">
        <v>32</v>
      </c>
      <c r="J125" s="5" t="s">
        <v>32</v>
      </c>
      <c r="K125" s="6">
        <f t="shared" si="11"/>
        <v>43059</v>
      </c>
      <c r="L125" s="5" t="s">
        <v>170</v>
      </c>
      <c r="M125" s="5" t="s">
        <v>168</v>
      </c>
      <c r="N125" s="5" t="s">
        <v>228</v>
      </c>
    </row>
    <row r="126" spans="1:14" x14ac:dyDescent="0.45">
      <c r="A126" s="4">
        <v>1434357</v>
      </c>
      <c r="B126" s="5" t="s">
        <v>28</v>
      </c>
      <c r="C126" s="6">
        <f t="shared" si="12"/>
        <v>43037</v>
      </c>
      <c r="D126" s="5" t="s">
        <v>29</v>
      </c>
      <c r="E126" s="5" t="s">
        <v>30</v>
      </c>
      <c r="F126" s="7">
        <v>1472.88</v>
      </c>
      <c r="G126" s="7">
        <v>0</v>
      </c>
      <c r="H126" s="5" t="s">
        <v>31</v>
      </c>
      <c r="I126" s="5" t="s">
        <v>32</v>
      </c>
      <c r="J126" s="5" t="s">
        <v>32</v>
      </c>
      <c r="K126" s="6">
        <f t="shared" si="11"/>
        <v>43059</v>
      </c>
      <c r="L126" s="5" t="s">
        <v>171</v>
      </c>
      <c r="M126" s="5" t="s">
        <v>168</v>
      </c>
      <c r="N126" s="5" t="s">
        <v>228</v>
      </c>
    </row>
    <row r="127" spans="1:14" x14ac:dyDescent="0.45">
      <c r="A127" s="4">
        <v>1434357</v>
      </c>
      <c r="B127" s="5" t="s">
        <v>28</v>
      </c>
      <c r="C127" s="6">
        <f t="shared" si="12"/>
        <v>43037</v>
      </c>
      <c r="D127" s="5" t="s">
        <v>29</v>
      </c>
      <c r="E127" s="5" t="s">
        <v>30</v>
      </c>
      <c r="F127" s="7">
        <v>15666</v>
      </c>
      <c r="G127" s="7">
        <v>0</v>
      </c>
      <c r="H127" s="5" t="s">
        <v>31</v>
      </c>
      <c r="I127" s="5" t="s">
        <v>32</v>
      </c>
      <c r="J127" s="5" t="s">
        <v>32</v>
      </c>
      <c r="K127" s="6">
        <f t="shared" si="11"/>
        <v>43059</v>
      </c>
      <c r="L127" s="5" t="s">
        <v>172</v>
      </c>
      <c r="M127" s="5" t="s">
        <v>168</v>
      </c>
      <c r="N127" s="5" t="s">
        <v>228</v>
      </c>
    </row>
    <row r="128" spans="1:14" x14ac:dyDescent="0.45">
      <c r="A128" s="4">
        <v>1434357</v>
      </c>
      <c r="B128" s="5" t="s">
        <v>28</v>
      </c>
      <c r="C128" s="6">
        <f t="shared" si="12"/>
        <v>43037</v>
      </c>
      <c r="D128" s="5" t="s">
        <v>29</v>
      </c>
      <c r="E128" s="5" t="s">
        <v>30</v>
      </c>
      <c r="F128" s="7">
        <v>1027</v>
      </c>
      <c r="G128" s="7">
        <v>0</v>
      </c>
      <c r="H128" s="5" t="s">
        <v>31</v>
      </c>
      <c r="I128" s="5" t="s">
        <v>32</v>
      </c>
      <c r="J128" s="5" t="s">
        <v>32</v>
      </c>
      <c r="K128" s="6">
        <f t="shared" si="11"/>
        <v>43059</v>
      </c>
      <c r="L128" s="5" t="s">
        <v>173</v>
      </c>
      <c r="M128" s="5" t="s">
        <v>168</v>
      </c>
      <c r="N128" s="5" t="s">
        <v>228</v>
      </c>
    </row>
    <row r="129" spans="1:14" x14ac:dyDescent="0.45">
      <c r="A129" s="4">
        <v>1434389</v>
      </c>
      <c r="B129" s="5" t="s">
        <v>28</v>
      </c>
      <c r="C129" s="6">
        <f>DATE(2017,10,10)</f>
        <v>43018</v>
      </c>
      <c r="D129" s="5" t="s">
        <v>29</v>
      </c>
      <c r="E129" s="5" t="s">
        <v>30</v>
      </c>
      <c r="F129" s="7">
        <v>0</v>
      </c>
      <c r="G129" s="7">
        <v>324.07</v>
      </c>
      <c r="H129" s="5" t="s">
        <v>31</v>
      </c>
      <c r="I129" s="5" t="s">
        <v>32</v>
      </c>
      <c r="J129" s="5" t="s">
        <v>32</v>
      </c>
      <c r="K129" s="6">
        <f t="shared" si="11"/>
        <v>43059</v>
      </c>
      <c r="L129" s="5" t="s">
        <v>174</v>
      </c>
      <c r="M129" s="5" t="s">
        <v>175</v>
      </c>
      <c r="N129" s="5" t="s">
        <v>228</v>
      </c>
    </row>
    <row r="130" spans="1:14" x14ac:dyDescent="0.45">
      <c r="A130" s="4">
        <v>1434389</v>
      </c>
      <c r="B130" s="5" t="s">
        <v>28</v>
      </c>
      <c r="C130" s="6">
        <f>DATE(2017,10,10)</f>
        <v>43018</v>
      </c>
      <c r="D130" s="5" t="s">
        <v>29</v>
      </c>
      <c r="E130" s="5" t="s">
        <v>30</v>
      </c>
      <c r="F130" s="7">
        <v>487.09</v>
      </c>
      <c r="G130" s="7">
        <v>0</v>
      </c>
      <c r="H130" s="5" t="s">
        <v>31</v>
      </c>
      <c r="I130" s="5" t="s">
        <v>32</v>
      </c>
      <c r="J130" s="5" t="s">
        <v>32</v>
      </c>
      <c r="K130" s="6">
        <f t="shared" si="11"/>
        <v>43059</v>
      </c>
      <c r="L130" s="5" t="s">
        <v>176</v>
      </c>
      <c r="M130" s="5" t="s">
        <v>175</v>
      </c>
      <c r="N130" s="5" t="s">
        <v>228</v>
      </c>
    </row>
    <row r="131" spans="1:14" x14ac:dyDescent="0.45">
      <c r="A131" s="4">
        <v>1435059</v>
      </c>
      <c r="B131" s="5" t="s">
        <v>28</v>
      </c>
      <c r="C131" s="6">
        <f>DATE(2017,10,10)</f>
        <v>43018</v>
      </c>
      <c r="D131" s="5" t="s">
        <v>36</v>
      </c>
      <c r="E131" s="5" t="s">
        <v>30</v>
      </c>
      <c r="F131" s="7">
        <v>3535.71</v>
      </c>
      <c r="G131" s="7">
        <v>0</v>
      </c>
      <c r="H131" s="5" t="s">
        <v>31</v>
      </c>
      <c r="I131" s="5" t="s">
        <v>32</v>
      </c>
      <c r="J131" s="5" t="s">
        <v>32</v>
      </c>
      <c r="K131" s="6">
        <f t="shared" si="11"/>
        <v>43059</v>
      </c>
      <c r="L131" s="5" t="s">
        <v>32</v>
      </c>
      <c r="M131" s="5" t="s">
        <v>177</v>
      </c>
      <c r="N131" s="5" t="s">
        <v>227</v>
      </c>
    </row>
    <row r="132" spans="1:14" x14ac:dyDescent="0.45">
      <c r="A132" s="4">
        <v>1435060</v>
      </c>
      <c r="B132" s="5" t="s">
        <v>28</v>
      </c>
      <c r="C132" s="6">
        <f>DATE(2017,10,29)</f>
        <v>43037</v>
      </c>
      <c r="D132" s="5" t="s">
        <v>36</v>
      </c>
      <c r="E132" s="5" t="s">
        <v>30</v>
      </c>
      <c r="F132" s="7">
        <v>7464.29</v>
      </c>
      <c r="G132" s="7">
        <v>0</v>
      </c>
      <c r="H132" s="5" t="s">
        <v>31</v>
      </c>
      <c r="I132" s="5" t="s">
        <v>32</v>
      </c>
      <c r="J132" s="5" t="s">
        <v>32</v>
      </c>
      <c r="K132" s="6">
        <f t="shared" si="11"/>
        <v>43059</v>
      </c>
      <c r="L132" s="5" t="s">
        <v>32</v>
      </c>
      <c r="M132" s="5" t="s">
        <v>178</v>
      </c>
      <c r="N132" s="5" t="s">
        <v>227</v>
      </c>
    </row>
    <row r="133" spans="1:14" x14ac:dyDescent="0.45">
      <c r="A133" s="4">
        <v>1435195</v>
      </c>
      <c r="B133" s="5" t="s">
        <v>28</v>
      </c>
      <c r="C133" s="6">
        <f>DATE(2017,10,10)</f>
        <v>43018</v>
      </c>
      <c r="D133" s="5" t="s">
        <v>179</v>
      </c>
      <c r="E133" s="5" t="s">
        <v>30</v>
      </c>
      <c r="F133" s="7">
        <v>0</v>
      </c>
      <c r="G133" s="7">
        <v>7738.93</v>
      </c>
      <c r="H133" s="5" t="s">
        <v>31</v>
      </c>
      <c r="I133" s="5" t="s">
        <v>32</v>
      </c>
      <c r="J133" s="5" t="s">
        <v>32</v>
      </c>
      <c r="K133" s="6">
        <f>DATE(2017,11,21)</f>
        <v>43060</v>
      </c>
      <c r="L133" s="5" t="s">
        <v>32</v>
      </c>
      <c r="M133" s="5" t="s">
        <v>180</v>
      </c>
      <c r="N133" s="5" t="s">
        <v>227</v>
      </c>
    </row>
    <row r="134" spans="1:14" x14ac:dyDescent="0.45">
      <c r="A134" s="4">
        <v>1435453</v>
      </c>
      <c r="B134" s="5" t="s">
        <v>28</v>
      </c>
      <c r="C134" s="6">
        <f>DATE(2017,10,10)</f>
        <v>43018</v>
      </c>
      <c r="D134" s="5" t="s">
        <v>29</v>
      </c>
      <c r="E134" s="5" t="s">
        <v>30</v>
      </c>
      <c r="F134" s="7">
        <v>1229.51</v>
      </c>
      <c r="G134" s="7">
        <v>0</v>
      </c>
      <c r="H134" s="5" t="s">
        <v>31</v>
      </c>
      <c r="I134" s="5" t="s">
        <v>32</v>
      </c>
      <c r="J134" s="5" t="s">
        <v>32</v>
      </c>
      <c r="K134" s="6">
        <f>DATE(2017,11,22)</f>
        <v>43061</v>
      </c>
      <c r="L134" s="5" t="s">
        <v>32</v>
      </c>
      <c r="M134" s="5" t="s">
        <v>181</v>
      </c>
      <c r="N134" s="5" t="s">
        <v>228</v>
      </c>
    </row>
    <row r="135" spans="1:14" x14ac:dyDescent="0.45">
      <c r="A135" s="4">
        <v>1435454</v>
      </c>
      <c r="B135" s="5" t="s">
        <v>28</v>
      </c>
      <c r="C135" s="6">
        <f>DATE(2017,10,29)</f>
        <v>43037</v>
      </c>
      <c r="D135" s="5" t="s">
        <v>29</v>
      </c>
      <c r="E135" s="5" t="s">
        <v>30</v>
      </c>
      <c r="F135" s="7">
        <v>0</v>
      </c>
      <c r="G135" s="7">
        <v>827.15</v>
      </c>
      <c r="H135" s="5" t="s">
        <v>31</v>
      </c>
      <c r="I135" s="5" t="s">
        <v>32</v>
      </c>
      <c r="J135" s="5" t="s">
        <v>32</v>
      </c>
      <c r="K135" s="6">
        <f>DATE(2017,11,22)</f>
        <v>43061</v>
      </c>
      <c r="L135" s="5" t="s">
        <v>32</v>
      </c>
      <c r="M135" s="5" t="s">
        <v>181</v>
      </c>
      <c r="N135" s="5" t="s">
        <v>228</v>
      </c>
    </row>
    <row r="136" spans="1:14" x14ac:dyDescent="0.45">
      <c r="A136" s="4">
        <v>1439655</v>
      </c>
      <c r="B136" s="5" t="s">
        <v>28</v>
      </c>
      <c r="C136" s="6">
        <f t="shared" ref="C136:C144" si="13">DATE(2017,11,26)</f>
        <v>43065</v>
      </c>
      <c r="D136" s="5" t="s">
        <v>36</v>
      </c>
      <c r="E136" s="5" t="s">
        <v>30</v>
      </c>
      <c r="F136" s="7">
        <v>11000</v>
      </c>
      <c r="G136" s="7">
        <v>0</v>
      </c>
      <c r="H136" s="5" t="s">
        <v>31</v>
      </c>
      <c r="I136" s="5" t="s">
        <v>32</v>
      </c>
      <c r="J136" s="5" t="s">
        <v>32</v>
      </c>
      <c r="K136" s="6">
        <f>DATE(2017,12,8)</f>
        <v>43077</v>
      </c>
      <c r="L136" s="5" t="s">
        <v>32</v>
      </c>
      <c r="M136" s="5" t="s">
        <v>182</v>
      </c>
      <c r="N136" s="5" t="s">
        <v>227</v>
      </c>
    </row>
    <row r="137" spans="1:14" x14ac:dyDescent="0.45">
      <c r="A137" s="4">
        <v>1440064</v>
      </c>
      <c r="B137" s="5" t="s">
        <v>28</v>
      </c>
      <c r="C137" s="6">
        <f t="shared" si="13"/>
        <v>43065</v>
      </c>
      <c r="D137" s="5" t="s">
        <v>29</v>
      </c>
      <c r="E137" s="5" t="s">
        <v>30</v>
      </c>
      <c r="F137" s="7">
        <v>542.83000000000004</v>
      </c>
      <c r="G137" s="7">
        <v>0</v>
      </c>
      <c r="H137" s="5" t="s">
        <v>31</v>
      </c>
      <c r="I137" s="5" t="s">
        <v>32</v>
      </c>
      <c r="J137" s="5" t="s">
        <v>32</v>
      </c>
      <c r="K137" s="6">
        <f t="shared" ref="K137:K144" si="14">DATE(2017,12,11)</f>
        <v>43080</v>
      </c>
      <c r="L137" s="5" t="s">
        <v>183</v>
      </c>
      <c r="M137" s="5" t="s">
        <v>184</v>
      </c>
      <c r="N137" s="5" t="s">
        <v>228</v>
      </c>
    </row>
    <row r="138" spans="1:14" x14ac:dyDescent="0.45">
      <c r="A138" s="4">
        <v>1440064</v>
      </c>
      <c r="B138" s="5" t="s">
        <v>28</v>
      </c>
      <c r="C138" s="6">
        <f t="shared" si="13"/>
        <v>43065</v>
      </c>
      <c r="D138" s="5" t="s">
        <v>29</v>
      </c>
      <c r="E138" s="5" t="s">
        <v>30</v>
      </c>
      <c r="F138" s="7">
        <v>5232.8599999999997</v>
      </c>
      <c r="G138" s="7">
        <v>0</v>
      </c>
      <c r="H138" s="5" t="s">
        <v>31</v>
      </c>
      <c r="I138" s="5" t="s">
        <v>32</v>
      </c>
      <c r="J138" s="5" t="s">
        <v>32</v>
      </c>
      <c r="K138" s="6">
        <f t="shared" si="14"/>
        <v>43080</v>
      </c>
      <c r="L138" s="5" t="s">
        <v>185</v>
      </c>
      <c r="M138" s="5" t="s">
        <v>184</v>
      </c>
      <c r="N138" s="5" t="s">
        <v>228</v>
      </c>
    </row>
    <row r="139" spans="1:14" x14ac:dyDescent="0.45">
      <c r="A139" s="4">
        <v>1440064</v>
      </c>
      <c r="B139" s="5" t="s">
        <v>28</v>
      </c>
      <c r="C139" s="6">
        <f t="shared" si="13"/>
        <v>43065</v>
      </c>
      <c r="D139" s="5" t="s">
        <v>29</v>
      </c>
      <c r="E139" s="5" t="s">
        <v>30</v>
      </c>
      <c r="F139" s="7">
        <v>1800.14</v>
      </c>
      <c r="G139" s="7">
        <v>0</v>
      </c>
      <c r="H139" s="5" t="s">
        <v>31</v>
      </c>
      <c r="I139" s="5" t="s">
        <v>32</v>
      </c>
      <c r="J139" s="5" t="s">
        <v>32</v>
      </c>
      <c r="K139" s="6">
        <f t="shared" si="14"/>
        <v>43080</v>
      </c>
      <c r="L139" s="5" t="s">
        <v>186</v>
      </c>
      <c r="M139" s="5" t="s">
        <v>184</v>
      </c>
      <c r="N139" s="5" t="s">
        <v>228</v>
      </c>
    </row>
    <row r="140" spans="1:14" x14ac:dyDescent="0.45">
      <c r="A140" s="4">
        <v>1440064</v>
      </c>
      <c r="B140" s="5" t="s">
        <v>28</v>
      </c>
      <c r="C140" s="6">
        <f t="shared" si="13"/>
        <v>43065</v>
      </c>
      <c r="D140" s="5" t="s">
        <v>29</v>
      </c>
      <c r="E140" s="5" t="s">
        <v>30</v>
      </c>
      <c r="F140" s="7">
        <v>2209.31</v>
      </c>
      <c r="G140" s="7">
        <v>0</v>
      </c>
      <c r="H140" s="5" t="s">
        <v>31</v>
      </c>
      <c r="I140" s="5" t="s">
        <v>32</v>
      </c>
      <c r="J140" s="5" t="s">
        <v>32</v>
      </c>
      <c r="K140" s="6">
        <f t="shared" si="14"/>
        <v>43080</v>
      </c>
      <c r="L140" s="5" t="s">
        <v>187</v>
      </c>
      <c r="M140" s="5" t="s">
        <v>184</v>
      </c>
      <c r="N140" s="5" t="s">
        <v>228</v>
      </c>
    </row>
    <row r="141" spans="1:14" x14ac:dyDescent="0.45">
      <c r="A141" s="4">
        <v>1440064</v>
      </c>
      <c r="B141" s="5" t="s">
        <v>28</v>
      </c>
      <c r="C141" s="6">
        <f t="shared" si="13"/>
        <v>43065</v>
      </c>
      <c r="D141" s="5" t="s">
        <v>29</v>
      </c>
      <c r="E141" s="5" t="s">
        <v>30</v>
      </c>
      <c r="F141" s="7">
        <v>2000</v>
      </c>
      <c r="G141" s="7">
        <v>0</v>
      </c>
      <c r="H141" s="5" t="s">
        <v>31</v>
      </c>
      <c r="I141" s="5" t="s">
        <v>32</v>
      </c>
      <c r="J141" s="5" t="s">
        <v>32</v>
      </c>
      <c r="K141" s="6">
        <f t="shared" si="14"/>
        <v>43080</v>
      </c>
      <c r="L141" s="5" t="s">
        <v>188</v>
      </c>
      <c r="M141" s="5" t="s">
        <v>184</v>
      </c>
      <c r="N141" s="5" t="s">
        <v>228</v>
      </c>
    </row>
    <row r="142" spans="1:14" x14ac:dyDescent="0.45">
      <c r="A142" s="4">
        <v>1440064</v>
      </c>
      <c r="B142" s="5" t="s">
        <v>28</v>
      </c>
      <c r="C142" s="6">
        <f t="shared" si="13"/>
        <v>43065</v>
      </c>
      <c r="D142" s="5" t="s">
        <v>29</v>
      </c>
      <c r="E142" s="5" t="s">
        <v>30</v>
      </c>
      <c r="F142" s="7">
        <v>2000</v>
      </c>
      <c r="G142" s="7">
        <v>0</v>
      </c>
      <c r="H142" s="5" t="s">
        <v>31</v>
      </c>
      <c r="I142" s="5" t="s">
        <v>32</v>
      </c>
      <c r="J142" s="5" t="s">
        <v>32</v>
      </c>
      <c r="K142" s="6">
        <f t="shared" si="14"/>
        <v>43080</v>
      </c>
      <c r="L142" s="5" t="s">
        <v>189</v>
      </c>
      <c r="M142" s="5" t="s">
        <v>184</v>
      </c>
      <c r="N142" s="5" t="s">
        <v>228</v>
      </c>
    </row>
    <row r="143" spans="1:14" x14ac:dyDescent="0.45">
      <c r="A143" s="4">
        <v>1440064</v>
      </c>
      <c r="B143" s="5" t="s">
        <v>28</v>
      </c>
      <c r="C143" s="6">
        <f t="shared" si="13"/>
        <v>43065</v>
      </c>
      <c r="D143" s="5" t="s">
        <v>29</v>
      </c>
      <c r="E143" s="5" t="s">
        <v>30</v>
      </c>
      <c r="F143" s="7">
        <v>22010</v>
      </c>
      <c r="G143" s="7">
        <v>0</v>
      </c>
      <c r="H143" s="5" t="s">
        <v>31</v>
      </c>
      <c r="I143" s="5" t="s">
        <v>32</v>
      </c>
      <c r="J143" s="5" t="s">
        <v>32</v>
      </c>
      <c r="K143" s="6">
        <f t="shared" si="14"/>
        <v>43080</v>
      </c>
      <c r="L143" s="5" t="s">
        <v>190</v>
      </c>
      <c r="M143" s="5" t="s">
        <v>184</v>
      </c>
      <c r="N143" s="5" t="s">
        <v>228</v>
      </c>
    </row>
    <row r="144" spans="1:14" x14ac:dyDescent="0.45">
      <c r="A144" s="4">
        <v>1440064</v>
      </c>
      <c r="B144" s="5" t="s">
        <v>28</v>
      </c>
      <c r="C144" s="6">
        <f t="shared" si="13"/>
        <v>43065</v>
      </c>
      <c r="D144" s="5" t="s">
        <v>29</v>
      </c>
      <c r="E144" s="5" t="s">
        <v>30</v>
      </c>
      <c r="F144" s="7">
        <v>1965</v>
      </c>
      <c r="G144" s="7">
        <v>0</v>
      </c>
      <c r="H144" s="5" t="s">
        <v>31</v>
      </c>
      <c r="I144" s="5" t="s">
        <v>32</v>
      </c>
      <c r="J144" s="5" t="s">
        <v>32</v>
      </c>
      <c r="K144" s="6">
        <f t="shared" si="14"/>
        <v>43080</v>
      </c>
      <c r="L144" s="5" t="s">
        <v>191</v>
      </c>
      <c r="M144" s="5" t="s">
        <v>184</v>
      </c>
      <c r="N144" s="5" t="s">
        <v>228</v>
      </c>
    </row>
    <row r="145" spans="1:14" x14ac:dyDescent="0.45">
      <c r="A145" s="4">
        <v>1442724</v>
      </c>
      <c r="B145" s="5" t="s">
        <v>50</v>
      </c>
      <c r="C145" s="6">
        <f t="shared" ref="C145:C150" si="15">DATE(2017,12,17)</f>
        <v>43086</v>
      </c>
      <c r="D145" s="5" t="s">
        <v>29</v>
      </c>
      <c r="E145" s="5" t="s">
        <v>30</v>
      </c>
      <c r="F145" s="7">
        <v>603.51</v>
      </c>
      <c r="G145" s="7">
        <v>0</v>
      </c>
      <c r="H145" s="5" t="s">
        <v>31</v>
      </c>
      <c r="I145" s="5" t="s">
        <v>192</v>
      </c>
      <c r="J145" s="5" t="s">
        <v>112</v>
      </c>
      <c r="K145" s="6">
        <f t="shared" ref="K145:K150" si="16">DATE(2017,12,20)</f>
        <v>43089</v>
      </c>
      <c r="L145" s="5" t="s">
        <v>54</v>
      </c>
      <c r="M145" s="5" t="s">
        <v>55</v>
      </c>
      <c r="N145" s="5" t="s">
        <v>226</v>
      </c>
    </row>
    <row r="146" spans="1:14" x14ac:dyDescent="0.45">
      <c r="A146" s="4">
        <v>1442729</v>
      </c>
      <c r="B146" s="5" t="s">
        <v>50</v>
      </c>
      <c r="C146" s="6">
        <f t="shared" si="15"/>
        <v>43086</v>
      </c>
      <c r="D146" s="5" t="s">
        <v>29</v>
      </c>
      <c r="E146" s="5" t="s">
        <v>30</v>
      </c>
      <c r="F146" s="7">
        <v>844.5</v>
      </c>
      <c r="G146" s="7">
        <v>0</v>
      </c>
      <c r="H146" s="5" t="s">
        <v>31</v>
      </c>
      <c r="I146" s="5" t="s">
        <v>193</v>
      </c>
      <c r="J146" s="5" t="s">
        <v>112</v>
      </c>
      <c r="K146" s="6">
        <f t="shared" si="16"/>
        <v>43089</v>
      </c>
      <c r="L146" s="5" t="s">
        <v>54</v>
      </c>
      <c r="M146" s="5" t="s">
        <v>55</v>
      </c>
      <c r="N146" s="5" t="s">
        <v>226</v>
      </c>
    </row>
    <row r="147" spans="1:14" x14ac:dyDescent="0.45">
      <c r="A147" s="4">
        <v>1442738</v>
      </c>
      <c r="B147" s="5" t="s">
        <v>50</v>
      </c>
      <c r="C147" s="6">
        <f t="shared" si="15"/>
        <v>43086</v>
      </c>
      <c r="D147" s="5" t="s">
        <v>29</v>
      </c>
      <c r="E147" s="5" t="s">
        <v>30</v>
      </c>
      <c r="F147" s="7">
        <v>265.77</v>
      </c>
      <c r="G147" s="7">
        <v>0</v>
      </c>
      <c r="H147" s="5" t="s">
        <v>31</v>
      </c>
      <c r="I147" s="5" t="s">
        <v>194</v>
      </c>
      <c r="J147" s="5" t="s">
        <v>112</v>
      </c>
      <c r="K147" s="6">
        <f t="shared" si="16"/>
        <v>43089</v>
      </c>
      <c r="L147" s="5" t="s">
        <v>54</v>
      </c>
      <c r="M147" s="5" t="s">
        <v>55</v>
      </c>
      <c r="N147" s="5" t="s">
        <v>226</v>
      </c>
    </row>
    <row r="148" spans="1:14" x14ac:dyDescent="0.45">
      <c r="A148" s="4">
        <v>1442739</v>
      </c>
      <c r="B148" s="5" t="s">
        <v>50</v>
      </c>
      <c r="C148" s="6">
        <f t="shared" si="15"/>
        <v>43086</v>
      </c>
      <c r="D148" s="5" t="s">
        <v>29</v>
      </c>
      <c r="E148" s="5" t="s">
        <v>30</v>
      </c>
      <c r="F148" s="7">
        <v>275.45999999999998</v>
      </c>
      <c r="G148" s="7">
        <v>0</v>
      </c>
      <c r="H148" s="5" t="s">
        <v>31</v>
      </c>
      <c r="I148" s="5" t="s">
        <v>195</v>
      </c>
      <c r="J148" s="5" t="s">
        <v>112</v>
      </c>
      <c r="K148" s="6">
        <f t="shared" si="16"/>
        <v>43089</v>
      </c>
      <c r="L148" s="5" t="s">
        <v>54</v>
      </c>
      <c r="M148" s="5" t="s">
        <v>55</v>
      </c>
      <c r="N148" s="5" t="s">
        <v>226</v>
      </c>
    </row>
    <row r="149" spans="1:14" x14ac:dyDescent="0.45">
      <c r="A149" s="4">
        <v>1442744</v>
      </c>
      <c r="B149" s="5" t="s">
        <v>50</v>
      </c>
      <c r="C149" s="6">
        <f t="shared" si="15"/>
        <v>43086</v>
      </c>
      <c r="D149" s="5" t="s">
        <v>29</v>
      </c>
      <c r="E149" s="5" t="s">
        <v>30</v>
      </c>
      <c r="F149" s="7">
        <v>1080.9000000000001</v>
      </c>
      <c r="G149" s="7">
        <v>0</v>
      </c>
      <c r="H149" s="5" t="s">
        <v>31</v>
      </c>
      <c r="I149" s="5" t="s">
        <v>196</v>
      </c>
      <c r="J149" s="5" t="s">
        <v>112</v>
      </c>
      <c r="K149" s="6">
        <f t="shared" si="16"/>
        <v>43089</v>
      </c>
      <c r="L149" s="5" t="s">
        <v>54</v>
      </c>
      <c r="M149" s="5" t="s">
        <v>55</v>
      </c>
      <c r="N149" s="5" t="s">
        <v>226</v>
      </c>
    </row>
    <row r="150" spans="1:14" x14ac:dyDescent="0.45">
      <c r="A150" s="4">
        <v>1442745</v>
      </c>
      <c r="B150" s="5" t="s">
        <v>50</v>
      </c>
      <c r="C150" s="6">
        <f t="shared" si="15"/>
        <v>43086</v>
      </c>
      <c r="D150" s="5" t="s">
        <v>29</v>
      </c>
      <c r="E150" s="5" t="s">
        <v>30</v>
      </c>
      <c r="F150" s="7">
        <v>145.63</v>
      </c>
      <c r="G150" s="7">
        <v>0</v>
      </c>
      <c r="H150" s="5" t="s">
        <v>31</v>
      </c>
      <c r="I150" s="5" t="s">
        <v>197</v>
      </c>
      <c r="J150" s="5" t="s">
        <v>198</v>
      </c>
      <c r="K150" s="6">
        <f t="shared" si="16"/>
        <v>43089</v>
      </c>
      <c r="L150" s="5" t="s">
        <v>54</v>
      </c>
      <c r="M150" s="5" t="s">
        <v>55</v>
      </c>
      <c r="N150" s="5" t="s">
        <v>226</v>
      </c>
    </row>
    <row r="151" spans="1:14" x14ac:dyDescent="0.45">
      <c r="A151" s="4">
        <v>1443195</v>
      </c>
      <c r="B151" s="5" t="s">
        <v>50</v>
      </c>
      <c r="C151" s="6">
        <f>DATE(2017,12,21)</f>
        <v>43090</v>
      </c>
      <c r="D151" s="5" t="s">
        <v>29</v>
      </c>
      <c r="E151" s="5" t="s">
        <v>30</v>
      </c>
      <c r="F151" s="7">
        <v>0</v>
      </c>
      <c r="G151" s="7">
        <v>4015.07</v>
      </c>
      <c r="H151" s="5" t="s">
        <v>31</v>
      </c>
      <c r="I151" s="5" t="s">
        <v>199</v>
      </c>
      <c r="J151" s="5" t="s">
        <v>147</v>
      </c>
      <c r="K151" s="6">
        <f>DATE(2017,12,21)</f>
        <v>43090</v>
      </c>
      <c r="L151" s="5" t="s">
        <v>54</v>
      </c>
      <c r="M151" s="5" t="s">
        <v>200</v>
      </c>
      <c r="N151" s="5" t="s">
        <v>228</v>
      </c>
    </row>
    <row r="152" spans="1:14" x14ac:dyDescent="0.45">
      <c r="A152" s="4">
        <v>1444665</v>
      </c>
      <c r="B152" s="5" t="s">
        <v>28</v>
      </c>
      <c r="C152" s="6">
        <f t="shared" ref="C152:C161" si="17">DATE(2017,12,24)</f>
        <v>43093</v>
      </c>
      <c r="D152" s="5" t="s">
        <v>41</v>
      </c>
      <c r="E152" s="5" t="s">
        <v>30</v>
      </c>
      <c r="F152" s="7">
        <v>2025.48</v>
      </c>
      <c r="G152" s="7">
        <v>0</v>
      </c>
      <c r="H152" s="5" t="s">
        <v>31</v>
      </c>
      <c r="I152" s="5" t="s">
        <v>32</v>
      </c>
      <c r="J152" s="5" t="s">
        <v>32</v>
      </c>
      <c r="K152" s="6">
        <f>DATE(2017,12,28)</f>
        <v>43097</v>
      </c>
      <c r="L152" s="5" t="s">
        <v>42</v>
      </c>
      <c r="M152" s="5" t="s">
        <v>38</v>
      </c>
      <c r="N152" s="5" t="s">
        <v>226</v>
      </c>
    </row>
    <row r="153" spans="1:14" x14ac:dyDescent="0.45">
      <c r="A153" s="4">
        <v>1444665</v>
      </c>
      <c r="B153" s="5" t="s">
        <v>28</v>
      </c>
      <c r="C153" s="6">
        <f t="shared" si="17"/>
        <v>43093</v>
      </c>
      <c r="D153" s="5" t="s">
        <v>29</v>
      </c>
      <c r="E153" s="5" t="s">
        <v>30</v>
      </c>
      <c r="F153" s="7">
        <v>377.55</v>
      </c>
      <c r="G153" s="7">
        <v>0</v>
      </c>
      <c r="H153" s="5" t="s">
        <v>31</v>
      </c>
      <c r="I153" s="5" t="s">
        <v>32</v>
      </c>
      <c r="J153" s="5" t="s">
        <v>32</v>
      </c>
      <c r="K153" s="6">
        <f>DATE(2017,12,28)</f>
        <v>43097</v>
      </c>
      <c r="L153" s="5" t="s">
        <v>39</v>
      </c>
      <c r="M153" s="5" t="s">
        <v>38</v>
      </c>
      <c r="N153" s="5" t="s">
        <v>226</v>
      </c>
    </row>
    <row r="154" spans="1:14" x14ac:dyDescent="0.45">
      <c r="A154" s="4">
        <v>1448196</v>
      </c>
      <c r="B154" s="5" t="s">
        <v>28</v>
      </c>
      <c r="C154" s="6">
        <f t="shared" si="17"/>
        <v>43093</v>
      </c>
      <c r="D154" s="5" t="s">
        <v>36</v>
      </c>
      <c r="E154" s="5" t="s">
        <v>30</v>
      </c>
      <c r="F154" s="7">
        <v>11000</v>
      </c>
      <c r="G154" s="7">
        <v>0</v>
      </c>
      <c r="H154" s="5" t="s">
        <v>31</v>
      </c>
      <c r="I154" s="5" t="s">
        <v>32</v>
      </c>
      <c r="J154" s="5" t="s">
        <v>32</v>
      </c>
      <c r="K154" s="6">
        <f>DATE(2018,1,9)</f>
        <v>43109</v>
      </c>
      <c r="L154" s="5" t="s">
        <v>32</v>
      </c>
      <c r="M154" s="5" t="s">
        <v>201</v>
      </c>
      <c r="N154" s="5" t="s">
        <v>227</v>
      </c>
    </row>
    <row r="155" spans="1:14" x14ac:dyDescent="0.45">
      <c r="A155" s="4">
        <v>1448765</v>
      </c>
      <c r="B155" s="5" t="s">
        <v>28</v>
      </c>
      <c r="C155" s="6">
        <f t="shared" si="17"/>
        <v>43093</v>
      </c>
      <c r="D155" s="5" t="s">
        <v>202</v>
      </c>
      <c r="E155" s="5" t="s">
        <v>30</v>
      </c>
      <c r="F155" s="7">
        <v>8517.2199999999993</v>
      </c>
      <c r="G155" s="7">
        <v>0</v>
      </c>
      <c r="H155" s="5" t="s">
        <v>31</v>
      </c>
      <c r="I155" s="5" t="s">
        <v>32</v>
      </c>
      <c r="J155" s="5" t="s">
        <v>32</v>
      </c>
      <c r="K155" s="6">
        <f t="shared" ref="K155:K161" si="18">DATE(2018,1,11)</f>
        <v>43111</v>
      </c>
      <c r="L155" s="5" t="s">
        <v>32</v>
      </c>
      <c r="M155" s="5" t="s">
        <v>203</v>
      </c>
      <c r="N155" s="5" t="s">
        <v>227</v>
      </c>
    </row>
    <row r="156" spans="1:14" x14ac:dyDescent="0.45">
      <c r="A156" s="4">
        <v>1448974</v>
      </c>
      <c r="B156" s="5" t="s">
        <v>28</v>
      </c>
      <c r="C156" s="6">
        <f t="shared" si="17"/>
        <v>43093</v>
      </c>
      <c r="D156" s="5" t="s">
        <v>29</v>
      </c>
      <c r="E156" s="5" t="s">
        <v>30</v>
      </c>
      <c r="F156" s="7">
        <v>542.83000000000004</v>
      </c>
      <c r="G156" s="7">
        <v>0</v>
      </c>
      <c r="H156" s="5" t="s">
        <v>31</v>
      </c>
      <c r="I156" s="5" t="s">
        <v>32</v>
      </c>
      <c r="J156" s="5" t="s">
        <v>32</v>
      </c>
      <c r="K156" s="6">
        <f t="shared" si="18"/>
        <v>43111</v>
      </c>
      <c r="L156" s="5" t="s">
        <v>32</v>
      </c>
      <c r="M156" s="5" t="s">
        <v>204</v>
      </c>
      <c r="N156" s="5" t="s">
        <v>227</v>
      </c>
    </row>
    <row r="157" spans="1:14" x14ac:dyDescent="0.45">
      <c r="A157" s="4">
        <v>1448974</v>
      </c>
      <c r="B157" s="5" t="s">
        <v>28</v>
      </c>
      <c r="C157" s="6">
        <f t="shared" si="17"/>
        <v>43093</v>
      </c>
      <c r="D157" s="5" t="s">
        <v>29</v>
      </c>
      <c r="E157" s="5" t="s">
        <v>30</v>
      </c>
      <c r="F157" s="7">
        <v>5232.8599999999997</v>
      </c>
      <c r="G157" s="7">
        <v>0</v>
      </c>
      <c r="H157" s="5" t="s">
        <v>31</v>
      </c>
      <c r="I157" s="5" t="s">
        <v>32</v>
      </c>
      <c r="J157" s="5" t="s">
        <v>32</v>
      </c>
      <c r="K157" s="6">
        <f t="shared" si="18"/>
        <v>43111</v>
      </c>
      <c r="L157" s="5" t="s">
        <v>32</v>
      </c>
      <c r="M157" s="5" t="s">
        <v>204</v>
      </c>
      <c r="N157" s="5" t="s">
        <v>227</v>
      </c>
    </row>
    <row r="158" spans="1:14" x14ac:dyDescent="0.45">
      <c r="A158" s="4">
        <v>1448974</v>
      </c>
      <c r="B158" s="5" t="s">
        <v>28</v>
      </c>
      <c r="C158" s="6">
        <f t="shared" si="17"/>
        <v>43093</v>
      </c>
      <c r="D158" s="5" t="s">
        <v>29</v>
      </c>
      <c r="E158" s="5" t="s">
        <v>30</v>
      </c>
      <c r="F158" s="7">
        <v>1800.15</v>
      </c>
      <c r="G158" s="7">
        <v>0</v>
      </c>
      <c r="H158" s="5" t="s">
        <v>31</v>
      </c>
      <c r="I158" s="5" t="s">
        <v>32</v>
      </c>
      <c r="J158" s="5" t="s">
        <v>32</v>
      </c>
      <c r="K158" s="6">
        <f t="shared" si="18"/>
        <v>43111</v>
      </c>
      <c r="L158" s="5" t="s">
        <v>32</v>
      </c>
      <c r="M158" s="5" t="s">
        <v>204</v>
      </c>
      <c r="N158" s="5" t="s">
        <v>227</v>
      </c>
    </row>
    <row r="159" spans="1:14" x14ac:dyDescent="0.45">
      <c r="A159" s="4">
        <v>1448974</v>
      </c>
      <c r="B159" s="5" t="s">
        <v>28</v>
      </c>
      <c r="C159" s="6">
        <f t="shared" si="17"/>
        <v>43093</v>
      </c>
      <c r="D159" s="5" t="s">
        <v>29</v>
      </c>
      <c r="E159" s="5" t="s">
        <v>30</v>
      </c>
      <c r="F159" s="7">
        <v>2209.31</v>
      </c>
      <c r="G159" s="7">
        <v>0</v>
      </c>
      <c r="H159" s="5" t="s">
        <v>31</v>
      </c>
      <c r="I159" s="5" t="s">
        <v>32</v>
      </c>
      <c r="J159" s="5" t="s">
        <v>32</v>
      </c>
      <c r="K159" s="6">
        <f t="shared" si="18"/>
        <v>43111</v>
      </c>
      <c r="L159" s="5" t="s">
        <v>32</v>
      </c>
      <c r="M159" s="5" t="s">
        <v>204</v>
      </c>
      <c r="N159" s="5" t="s">
        <v>227</v>
      </c>
    </row>
    <row r="160" spans="1:14" x14ac:dyDescent="0.45">
      <c r="A160" s="4">
        <v>1448974</v>
      </c>
      <c r="B160" s="5" t="s">
        <v>28</v>
      </c>
      <c r="C160" s="6">
        <f t="shared" si="17"/>
        <v>43093</v>
      </c>
      <c r="D160" s="5" t="s">
        <v>29</v>
      </c>
      <c r="E160" s="5" t="s">
        <v>30</v>
      </c>
      <c r="F160" s="7">
        <v>24880</v>
      </c>
      <c r="G160" s="7">
        <v>0</v>
      </c>
      <c r="H160" s="5" t="s">
        <v>31</v>
      </c>
      <c r="I160" s="5" t="s">
        <v>32</v>
      </c>
      <c r="J160" s="5" t="s">
        <v>32</v>
      </c>
      <c r="K160" s="6">
        <f t="shared" si="18"/>
        <v>43111</v>
      </c>
      <c r="L160" s="5" t="s">
        <v>32</v>
      </c>
      <c r="M160" s="5" t="s">
        <v>204</v>
      </c>
      <c r="N160" s="5" t="s">
        <v>227</v>
      </c>
    </row>
    <row r="161" spans="1:14" x14ac:dyDescent="0.45">
      <c r="A161" s="4">
        <v>1448974</v>
      </c>
      <c r="B161" s="5" t="s">
        <v>28</v>
      </c>
      <c r="C161" s="6">
        <f t="shared" si="17"/>
        <v>43093</v>
      </c>
      <c r="D161" s="5" t="s">
        <v>29</v>
      </c>
      <c r="E161" s="5" t="s">
        <v>30</v>
      </c>
      <c r="F161" s="7">
        <v>1913</v>
      </c>
      <c r="G161" s="7">
        <v>0</v>
      </c>
      <c r="H161" s="5" t="s">
        <v>31</v>
      </c>
      <c r="I161" s="5" t="s">
        <v>32</v>
      </c>
      <c r="J161" s="5" t="s">
        <v>32</v>
      </c>
      <c r="K161" s="6">
        <f t="shared" si="18"/>
        <v>43111</v>
      </c>
      <c r="L161" s="5" t="s">
        <v>32</v>
      </c>
      <c r="M161" s="5" t="s">
        <v>204</v>
      </c>
      <c r="N161" s="5" t="s">
        <v>227</v>
      </c>
    </row>
    <row r="162" spans="1:14" x14ac:dyDescent="0.45">
      <c r="A162" s="4">
        <v>1453375</v>
      </c>
      <c r="B162" s="5" t="s">
        <v>50</v>
      </c>
      <c r="C162" s="6">
        <f t="shared" ref="C162:C167" si="19">DATE(2018,1,21)</f>
        <v>43121</v>
      </c>
      <c r="D162" s="5" t="s">
        <v>29</v>
      </c>
      <c r="E162" s="5" t="s">
        <v>30</v>
      </c>
      <c r="F162" s="7">
        <v>28.28</v>
      </c>
      <c r="G162" s="7">
        <v>0</v>
      </c>
      <c r="H162" s="5" t="s">
        <v>31</v>
      </c>
      <c r="I162" s="5" t="s">
        <v>205</v>
      </c>
      <c r="J162" s="5" t="s">
        <v>112</v>
      </c>
      <c r="K162" s="6">
        <f>DATE(2018,1,29)</f>
        <v>43129</v>
      </c>
      <c r="L162" s="5" t="s">
        <v>54</v>
      </c>
      <c r="M162" s="5" t="s">
        <v>206</v>
      </c>
      <c r="N162" s="5" t="s">
        <v>229</v>
      </c>
    </row>
    <row r="163" spans="1:14" x14ac:dyDescent="0.45">
      <c r="A163" s="4">
        <v>1453620</v>
      </c>
      <c r="B163" s="5" t="s">
        <v>28</v>
      </c>
      <c r="C163" s="6">
        <f t="shared" si="19"/>
        <v>43121</v>
      </c>
      <c r="D163" s="5" t="s">
        <v>36</v>
      </c>
      <c r="E163" s="5" t="s">
        <v>30</v>
      </c>
      <c r="F163" s="7">
        <v>11000</v>
      </c>
      <c r="G163" s="7">
        <v>0</v>
      </c>
      <c r="H163" s="5" t="s">
        <v>31</v>
      </c>
      <c r="I163" s="5" t="s">
        <v>32</v>
      </c>
      <c r="J163" s="5" t="s">
        <v>32</v>
      </c>
      <c r="K163" s="6">
        <f>DATE(2018,1,29)</f>
        <v>43129</v>
      </c>
      <c r="L163" s="5" t="s">
        <v>32</v>
      </c>
      <c r="M163" s="5" t="s">
        <v>207</v>
      </c>
      <c r="N163" s="5" t="s">
        <v>227</v>
      </c>
    </row>
    <row r="164" spans="1:14" x14ac:dyDescent="0.45">
      <c r="A164" s="4">
        <v>1455262</v>
      </c>
      <c r="B164" s="5" t="s">
        <v>28</v>
      </c>
      <c r="C164" s="6">
        <f t="shared" si="19"/>
        <v>43121</v>
      </c>
      <c r="D164" s="5" t="s">
        <v>29</v>
      </c>
      <c r="E164" s="5" t="s">
        <v>30</v>
      </c>
      <c r="F164" s="7">
        <v>542.83000000000004</v>
      </c>
      <c r="G164" s="7">
        <v>0</v>
      </c>
      <c r="H164" s="5" t="s">
        <v>31</v>
      </c>
      <c r="I164" s="5" t="s">
        <v>32</v>
      </c>
      <c r="J164" s="5" t="s">
        <v>32</v>
      </c>
      <c r="K164" s="6">
        <f>DATE(2018,2,2)</f>
        <v>43133</v>
      </c>
      <c r="L164" s="5" t="s">
        <v>32</v>
      </c>
      <c r="M164" s="5" t="s">
        <v>204</v>
      </c>
      <c r="N164" s="5" t="s">
        <v>227</v>
      </c>
    </row>
    <row r="165" spans="1:14" x14ac:dyDescent="0.45">
      <c r="A165" s="4">
        <v>1455262</v>
      </c>
      <c r="B165" s="5" t="s">
        <v>28</v>
      </c>
      <c r="C165" s="6">
        <f t="shared" si="19"/>
        <v>43121</v>
      </c>
      <c r="D165" s="5" t="s">
        <v>29</v>
      </c>
      <c r="E165" s="5" t="s">
        <v>30</v>
      </c>
      <c r="F165" s="7">
        <v>5232.8599999999997</v>
      </c>
      <c r="G165" s="7">
        <v>0</v>
      </c>
      <c r="H165" s="5" t="s">
        <v>31</v>
      </c>
      <c r="I165" s="5" t="s">
        <v>32</v>
      </c>
      <c r="J165" s="5" t="s">
        <v>32</v>
      </c>
      <c r="K165" s="6">
        <f>DATE(2018,2,2)</f>
        <v>43133</v>
      </c>
      <c r="L165" s="5" t="s">
        <v>32</v>
      </c>
      <c r="M165" s="5" t="s">
        <v>204</v>
      </c>
      <c r="N165" s="5" t="s">
        <v>227</v>
      </c>
    </row>
    <row r="166" spans="1:14" x14ac:dyDescent="0.45">
      <c r="A166" s="4">
        <v>1455262</v>
      </c>
      <c r="B166" s="5" t="s">
        <v>28</v>
      </c>
      <c r="C166" s="6">
        <f t="shared" si="19"/>
        <v>43121</v>
      </c>
      <c r="D166" s="5" t="s">
        <v>29</v>
      </c>
      <c r="E166" s="5" t="s">
        <v>30</v>
      </c>
      <c r="F166" s="7">
        <v>1800.15</v>
      </c>
      <c r="G166" s="7">
        <v>0</v>
      </c>
      <c r="H166" s="5" t="s">
        <v>31</v>
      </c>
      <c r="I166" s="5" t="s">
        <v>32</v>
      </c>
      <c r="J166" s="5" t="s">
        <v>32</v>
      </c>
      <c r="K166" s="6">
        <f>DATE(2018,2,2)</f>
        <v>43133</v>
      </c>
      <c r="L166" s="5" t="s">
        <v>32</v>
      </c>
      <c r="M166" s="5" t="s">
        <v>204</v>
      </c>
      <c r="N166" s="5" t="s">
        <v>227</v>
      </c>
    </row>
    <row r="167" spans="1:14" x14ac:dyDescent="0.45">
      <c r="A167" s="4">
        <v>1455262</v>
      </c>
      <c r="B167" s="5" t="s">
        <v>28</v>
      </c>
      <c r="C167" s="6">
        <f t="shared" si="19"/>
        <v>43121</v>
      </c>
      <c r="D167" s="5" t="s">
        <v>29</v>
      </c>
      <c r="E167" s="5" t="s">
        <v>30</v>
      </c>
      <c r="F167" s="7">
        <v>2209.31</v>
      </c>
      <c r="G167" s="7">
        <v>0</v>
      </c>
      <c r="H167" s="5" t="s">
        <v>31</v>
      </c>
      <c r="I167" s="5" t="s">
        <v>32</v>
      </c>
      <c r="J167" s="5" t="s">
        <v>32</v>
      </c>
      <c r="K167" s="6">
        <f>DATE(2018,2,2)</f>
        <v>43133</v>
      </c>
      <c r="L167" s="5" t="s">
        <v>32</v>
      </c>
      <c r="M167" s="5" t="s">
        <v>204</v>
      </c>
      <c r="N167" s="5" t="s">
        <v>227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Modify_Fields</vt:lpstr>
      <vt:lpstr>Account Transactions - GL Detai</vt:lpstr>
      <vt:lpstr>MF_Default_File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Derek Henry</dc:creator>
  <cp:lastModifiedBy>Derek Henry</cp:lastModifiedBy>
  <dcterms:created xsi:type="dcterms:W3CDTF">2022-11-24T17:16:45Z</dcterms:created>
  <dcterms:modified xsi:type="dcterms:W3CDTF">2023-01-19T14:24:48Z</dcterms:modified>
</cp:coreProperties>
</file>